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28315"/>
  <workbookPr date1904="1" showInkAnnotation="0" autoCompressPictures="0"/>
  <mc:AlternateContent xmlns:mc="http://schemas.openxmlformats.org/markup-compatibility/2006">
    <mc:Choice Requires="x15">
      <x15ac:absPath xmlns:x15ac="http://schemas.microsoft.com/office/spreadsheetml/2010/11/ac" url="/Users/andrewloza/Documents/CT Posted Guides/CT Costs of Stewardship/"/>
    </mc:Choice>
  </mc:AlternateContent>
  <bookViews>
    <workbookView xWindow="12620" yWindow="460" windowWidth="36560" windowHeight="21140" tabRatio="500"/>
  </bookViews>
  <sheets>
    <sheet name="Sheet1" sheetId="1" r:id="rId1"/>
    <sheet name="Sheet2" sheetId="2" r:id="rId2"/>
    <sheet name="Sheet3" sheetId="3" r:id="rId3"/>
  </sheets>
  <definedNames>
    <definedName name="heading_18" localSheetId="0">Sheet1!$E$59</definedName>
    <definedName name="_xlnm.Print_Area" localSheetId="0">Sheet1!$A$1:$E$193</definedName>
    <definedName name="Z_D8B52D98_C70B_F94C_ACC6_2024E0AB3E6A_.wvu.PrintArea" localSheetId="0" hidden="1">Sheet1!$A$1:$E$193</definedName>
    <definedName name="Z_F4FD5288_A4C9_8A4F_835F_770A3517CCB0_.wvu.PrintArea" localSheetId="0" hidden="1">Sheet1!$A$1:$E$193</definedName>
  </definedNames>
  <calcPr calcId="150001" concurrentCalc="0"/>
  <customWorkbookViews>
    <customWorkbookView name="Palta Admin - Personal View" guid="{F4FD5288-A4C9-8A4F-835F-770A3517CCB0}" mergeInterval="0" personalView="1" xWindow="-6" yWindow="102" windowWidth="1672" windowHeight="907" tabRatio="500" activeSheetId="1"/>
    <customWorkbookView name="Andrew Loza - Personal View" guid="{D8B52D98-C70B-F94C-ACC6-2024E0AB3E6A}" mergeInterval="0" personalView="1" xWindow="600" yWindow="54" windowWidth="1312" windowHeight="1106" tabRatio="500" activeSheetId="1"/>
  </customWorkbookViews>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C107" i="1" l="1"/>
  <c r="H19" i="1"/>
  <c r="C190" i="1"/>
  <c r="C180" i="1"/>
  <c r="B179" i="1"/>
  <c r="B178" i="1"/>
  <c r="B128" i="1"/>
  <c r="B114" i="1"/>
  <c r="B115" i="1"/>
  <c r="B116" i="1"/>
  <c r="B121" i="1"/>
  <c r="B122" i="1"/>
  <c r="B147" i="1"/>
  <c r="B119" i="1"/>
  <c r="B120" i="1"/>
  <c r="B148" i="1"/>
  <c r="B149" i="1"/>
  <c r="B150" i="1"/>
  <c r="C151" i="1"/>
  <c r="B130" i="1"/>
  <c r="B126" i="1"/>
  <c r="B127" i="1"/>
  <c r="B176" i="1"/>
  <c r="B177" i="1"/>
  <c r="H20" i="1"/>
  <c r="B129" i="1"/>
  <c r="B131" i="1"/>
  <c r="C132" i="1"/>
  <c r="B135" i="1"/>
  <c r="B136" i="1"/>
  <c r="C137" i="1"/>
  <c r="B140" i="1"/>
  <c r="B141" i="1"/>
  <c r="B142" i="1"/>
  <c r="B143" i="1"/>
  <c r="C144" i="1"/>
  <c r="B155" i="1"/>
  <c r="B156" i="1"/>
  <c r="B157" i="1"/>
  <c r="C158" i="1"/>
  <c r="B161" i="1"/>
  <c r="C162" i="1"/>
  <c r="C164" i="1"/>
  <c r="B169" i="1"/>
  <c r="B170" i="1"/>
  <c r="B171" i="1"/>
  <c r="B172" i="1"/>
  <c r="C173" i="1"/>
  <c r="H15" i="1"/>
  <c r="H16" i="1"/>
  <c r="C108" i="1"/>
  <c r="C103" i="1"/>
  <c r="C104" i="1"/>
  <c r="C186" i="1"/>
  <c r="C191" i="1"/>
  <c r="C185" i="1"/>
  <c r="C187" i="1"/>
  <c r="C192" i="1"/>
  <c r="G17" i="3"/>
  <c r="A48" i="3"/>
  <c r="G53" i="3"/>
  <c r="G54" i="3"/>
  <c r="A96" i="3"/>
  <c r="E148" i="3"/>
  <c r="E149" i="3"/>
  <c r="E150" i="3"/>
  <c r="E151" i="3"/>
  <c r="E152" i="3"/>
</calcChain>
</file>

<file path=xl/sharedStrings.xml><?xml version="1.0" encoding="utf-8"?>
<sst xmlns="http://schemas.openxmlformats.org/spreadsheetml/2006/main" count="414" uniqueCount="388">
  <si>
    <t>Stewardship staff</t>
  </si>
  <si>
    <r>
      <t>Commentary:</t>
    </r>
    <r>
      <rPr>
        <sz val="12"/>
        <rFont val="Arial"/>
      </rPr>
      <t xml:space="preserve">  The better the relationship between the landowner and the land trust, the less likely the</t>
    </r>
  </si>
  <si>
    <t>Regular Stewardship Calculations</t>
  </si>
  <si>
    <t>Site visit travel costs (per visit)</t>
  </si>
  <si>
    <t>SUM(D71:D72)</t>
  </si>
  <si>
    <t>E33*E32/20</t>
  </si>
  <si>
    <t>E31*D73+D74</t>
  </si>
  <si>
    <r>
      <t>Total</t>
    </r>
    <r>
      <rPr>
        <sz val="12"/>
        <rFont val="Arial"/>
      </rPr>
      <t>: Contribution needed to Defend an Easement</t>
    </r>
  </si>
  <si>
    <r>
      <t>Total:</t>
    </r>
    <r>
      <rPr>
        <sz val="12"/>
        <rFont val="Arial"/>
      </rPr>
      <t xml:space="preserve"> Funds needed to accept, monitor and defend the easement</t>
    </r>
  </si>
  <si>
    <t>Support staff hourly rate</t>
  </si>
  <si>
    <t>divided by 30 easements</t>
  </si>
  <si>
    <t>Regular Stewardship Expense Assumptions and Data</t>
  </si>
  <si>
    <t>Reimbursement per mile</t>
  </si>
  <si>
    <t>SUM(D78:D82)</t>
  </si>
  <si>
    <t>E53*E44</t>
  </si>
  <si>
    <t>E54*E39</t>
  </si>
  <si>
    <t>E55*E40</t>
  </si>
  <si>
    <t>E41*(E60+E61)</t>
  </si>
  <si>
    <t>E37/20</t>
  </si>
  <si>
    <t>SUM(D87:D89)*D90</t>
  </si>
  <si>
    <t>E75+E83+E91</t>
  </si>
  <si>
    <t># of changes in landownership projected in avg 20 year period</t>
  </si>
  <si>
    <t># of site visits associated with  establishing relationship with new landowner</t>
  </si>
  <si>
    <t>Stewardship staff time and travel costs for site visit(s)</t>
  </si>
  <si>
    <t>Formulas used in this calculator to calculate total stewardship needs  (the formalas are here to show users how total stewardship needs were calculated and may be adjusted if needed to suit individual land trust needs)</t>
    <phoneticPr fontId="10" type="noConversion"/>
  </si>
  <si>
    <t>These are all calculated automatically, you don't need to do anything!</t>
    <phoneticPr fontId="10" type="noConversion"/>
  </si>
  <si>
    <t>Formulae Used</t>
    <phoneticPr fontId="10" type="noConversion"/>
  </si>
  <si>
    <t>Annual Rate of Return</t>
    <phoneticPr fontId="10" type="noConversion"/>
  </si>
  <si>
    <t>Total Annual Regular Stewardship Expenses</t>
  </si>
  <si>
    <t xml:space="preserve">4. Per Year Cost of Negotiations Over Violations: </t>
  </si>
  <si>
    <t>Avg annual return on Stewardship Fund investments less inflation rate</t>
  </si>
  <si>
    <t>6. Staff and Overhead Costs</t>
  </si>
  <si>
    <t>Cost of aerial flyover</t>
  </si>
  <si>
    <t>E44+$E$47</t>
  </si>
  <si>
    <t>SUM(D69:D70)</t>
  </si>
  <si>
    <t>E45+$E$47</t>
  </si>
  <si>
    <t>E46+$E$47</t>
  </si>
  <si>
    <t>E10*2*E12</t>
  </si>
  <si>
    <r>
      <t>Commentary</t>
    </r>
    <r>
      <rPr>
        <sz val="12"/>
        <rFont val="Arial"/>
      </rPr>
      <t xml:space="preserve">:  The following computations are used to calculate the overall expenses for certain rates or </t>
    </r>
  </si>
  <si>
    <t>Staff costs:  hourly staff rate x hours needed</t>
  </si>
  <si>
    <t>Stewardship staff costs of traveling to and from the property</t>
  </si>
  <si>
    <t>Other staff costs of traveling to and from the property</t>
  </si>
  <si>
    <t>Likelihood of a Review in any one year</t>
  </si>
  <si>
    <t>E13</t>
  </si>
  <si>
    <t>SUM(D58:D59)</t>
  </si>
  <si>
    <t>E53*E11*2</t>
  </si>
  <si>
    <t>E55*E11*2</t>
  </si>
  <si>
    <t>E17*$E$44</t>
  </si>
  <si>
    <t>E11*2*$E$44</t>
  </si>
  <si>
    <t>E18*$E$44</t>
  </si>
  <si>
    <t>E19*$E$44</t>
  </si>
  <si>
    <t>SUM(D65:D68)</t>
  </si>
  <si>
    <t>Overhead hourly rate</t>
  </si>
  <si>
    <t>1. Travel Data</t>
  </si>
  <si>
    <t>4.0% interest to fund your monitoring program.  The remaining 5.2% interest will be plowed back into</t>
  </si>
  <si>
    <t>your investments in order to compensate for the historical effects of inflation.  See attached page for</t>
  </si>
  <si>
    <t>illustration.</t>
  </si>
  <si>
    <t>E. Costs of Defending an Easement</t>
  </si>
  <si>
    <t>two parties will ever have to go to court.  Each land trust must, however, recognize that even with the best</t>
  </si>
  <si>
    <t>Stewardship staff time</t>
  </si>
  <si>
    <t>Average monitoring visits per year</t>
  </si>
  <si>
    <t>Stewardship staff hourly rate</t>
  </si>
  <si>
    <t>Other staff hourly rate</t>
  </si>
  <si>
    <t>Average monitoring preparation time</t>
  </si>
  <si>
    <t>Average report preparation time</t>
  </si>
  <si>
    <t>Support staff time assisting with monitoring</t>
  </si>
  <si>
    <t>Stewardship staff round-trip travel time for monitoring (per visit)</t>
  </si>
  <si>
    <t>Supplies</t>
  </si>
  <si>
    <t>Cost of annual supplies &amp; equipment (e.g., film puchase, development)</t>
  </si>
  <si>
    <t>7. Costs of defending an easement</t>
  </si>
  <si>
    <t># of Reviews projected to occur in avg 20 year period</t>
  </si>
  <si>
    <t>Excludes travel time associated with a site visit (if any)</t>
  </si>
  <si>
    <t>3. Annualized Review Costs for Owner Actions Subject to Review</t>
  </si>
  <si>
    <t>Support staff time per Review</t>
  </si>
  <si>
    <t>Other staff time per Review</t>
  </si>
  <si>
    <t>Number of site visits by stewardship staff required to complete Review</t>
  </si>
  <si>
    <t>2. Staff Time for Regular Monitoring Visit</t>
  </si>
  <si>
    <t>Direct expenses (e.g., educational materials, postage) per year</t>
  </si>
  <si>
    <r>
      <t>Total:</t>
    </r>
    <r>
      <rPr>
        <sz val="12"/>
        <rFont val="Arial"/>
      </rPr>
      <t xml:space="preserve"> Cost of Defending an Easement</t>
    </r>
  </si>
  <si>
    <t>assumptions in Section A or the formulas in Section B above for clarification.</t>
  </si>
  <si>
    <t>1. Annual Monitoring Expenses</t>
  </si>
  <si>
    <t>Travel costs for each site visit (see formula #2 above)</t>
  </si>
  <si>
    <t xml:space="preserve"> </t>
  </si>
  <si>
    <r>
      <t xml:space="preserve">Avg stewardship staff hours needed to Review </t>
    </r>
    <r>
      <rPr>
        <i/>
        <sz val="12"/>
        <rFont val="Arial"/>
        <family val="2"/>
      </rPr>
      <t>excluding time for a site visit</t>
    </r>
  </si>
  <si>
    <t>Avg support staff hours needed to Review</t>
  </si>
  <si>
    <t>Staff time needed to defend an easement</t>
  </si>
  <si>
    <t>Total: Costs of Defending an Easement</t>
  </si>
  <si>
    <t>E27*(E61+E60)*E25/20</t>
  </si>
  <si>
    <t>easements, then $2,000 per easement ought to be set aside to build up the Easement Defense Fund.</t>
  </si>
  <si>
    <t>Staff time needed to defend an easement x hourly staff rate</t>
  </si>
  <si>
    <t>Additional costs</t>
  </si>
  <si>
    <t>Maximum Defense Fund</t>
  </si>
  <si>
    <t>Other reimbursable travel expenses (e.g., parking, lodging)</t>
  </si>
  <si>
    <t>Worksheet to Calculate Stewardship Costs and Endowment Needs</t>
  </si>
  <si>
    <t>Stewardship staff report preparation time (per visit)</t>
  </si>
  <si>
    <r>
      <t>Total</t>
    </r>
    <r>
      <rPr>
        <sz val="12"/>
        <rFont val="Arial"/>
      </rPr>
      <t xml:space="preserve"> stewardship staff time monitoring expense (per visit)</t>
    </r>
  </si>
  <si>
    <t>Avg other staff hours needed to Review</t>
  </si>
  <si>
    <t>Annualized cost of aerial flyovers</t>
  </si>
  <si>
    <r>
      <t>Total</t>
    </r>
    <r>
      <rPr>
        <sz val="12"/>
        <rFont val="Arial"/>
      </rPr>
      <t xml:space="preserve"> annual monitoring expenses excluding aerial flyovers</t>
    </r>
  </si>
  <si>
    <t>Staff costs to address violation</t>
    <phoneticPr fontId="10" type="noConversion"/>
  </si>
  <si>
    <t>Stewardship staff time per Review (excluding travel time)</t>
  </si>
  <si>
    <t>4. Miscellaneous</t>
  </si>
  <si>
    <t>Stewardship staff time with new landowner (annualized)</t>
  </si>
  <si>
    <t>Visit the General Services Administration at http://www.gsa.gov/Portal/gsa/ep/contentView.do?contentType=GSA_BASIC&amp;contentId=9646 to obtain the latest federal mileage reimbursement rate, the most standard rate used by organizations to calculate mileage expenses.</t>
  </si>
  <si>
    <t>Commentary</t>
  </si>
  <si>
    <t>Annualized cost of aerial flyover</t>
    <phoneticPr fontId="10" type="noConversion"/>
  </si>
  <si>
    <t xml:space="preserve">trust ought to set aside almost $60,000 in the Easement Defense Fund.  If a land trust holds 30 </t>
  </si>
  <si>
    <r>
      <t xml:space="preserve">Commentary:  </t>
    </r>
    <r>
      <rPr>
        <sz val="12"/>
        <rFont val="Arial"/>
      </rPr>
      <t xml:space="preserve">The following calucation gives the size of the endowment necessary to spin off enough </t>
    </r>
  </si>
  <si>
    <r>
      <t>Commentary:</t>
    </r>
    <r>
      <rPr>
        <sz val="12"/>
        <rFont val="Arial"/>
      </rPr>
      <t>These numbers are estimates.  See Section E. below for explanation.</t>
    </r>
  </si>
  <si>
    <t>Avg # of violations projected to occur in a 20 year period</t>
  </si>
  <si>
    <t>Number of site visits required per violation</t>
  </si>
  <si>
    <t>Avg support staff hours needed to address the violation</t>
  </si>
  <si>
    <t>Avg other staff hours needed to address the violation</t>
  </si>
  <si>
    <t>Total Annual Expenses</t>
  </si>
  <si>
    <r>
      <t>Total</t>
    </r>
    <r>
      <rPr>
        <sz val="12"/>
        <rFont val="Arial"/>
      </rPr>
      <t>: Per year cost of negotiations</t>
    </r>
  </si>
  <si>
    <r>
      <t>Total:</t>
    </r>
    <r>
      <rPr>
        <sz val="12"/>
        <rFont val="Arial"/>
      </rPr>
      <t xml:space="preserve"> Endowment Needed</t>
    </r>
  </si>
  <si>
    <t>Likelihood of violation in any given year</t>
  </si>
  <si>
    <t>Major Violations</t>
    <phoneticPr fontId="10" type="noConversion"/>
  </si>
  <si>
    <t>2. Major Violation Incidents (requiring litigation)</t>
  </si>
  <si>
    <t>From the assumptions it costs almost $50,000 to defend an easement.  To be on the safe side, the land</t>
  </si>
  <si>
    <t>Likelihood of a change in ownership in any one year</t>
  </si>
  <si>
    <t>2. Travel costs per Site Visit</t>
  </si>
  <si>
    <t>a. pay for the annual monitoring costs</t>
  </si>
  <si>
    <t>2. Annual Landowner Relations Costs</t>
  </si>
  <si>
    <t>Support staff: Hours needed per action subject to review</t>
    <phoneticPr fontId="10" type="noConversion"/>
  </si>
  <si>
    <t>Legal fees per year</t>
  </si>
  <si>
    <t xml:space="preserve">C. Calculation of Costs Associated with Violations </t>
  </si>
  <si>
    <t>Occasional monitoring from the public road is sometimes desirable to supplement on-site inspections.</t>
  </si>
  <si>
    <t>b. reinvest sufficient monies so the endowment will grow sufficiently  to compensate for the effects</t>
  </si>
  <si>
    <t>of inflation.</t>
  </si>
  <si>
    <r>
      <t>Total</t>
    </r>
    <r>
      <rPr>
        <sz val="12"/>
        <rFont val="Arial"/>
      </rPr>
      <t xml:space="preserve"> staff time cost for monitoring (per visit)</t>
    </r>
  </si>
  <si>
    <t>E53*E23</t>
  </si>
  <si>
    <t>E24</t>
  </si>
  <si>
    <t>Support staff time assisting with monitoring (per visit)</t>
  </si>
  <si>
    <t>E25/20</t>
  </si>
  <si>
    <t>E53*E26*E25/20</t>
  </si>
  <si>
    <t>5. Review of Owner Actions Subject to Review</t>
  </si>
  <si>
    <t>Assume that a secure investment will produce 9.4% in interest each year.  In this example, you only need</t>
  </si>
  <si>
    <t xml:space="preserve">efforts, sometimes it is necessary to go to court.  </t>
  </si>
  <si>
    <t>E20*$E$45</t>
  </si>
  <si>
    <t>E60</t>
  </si>
  <si>
    <t>for Property under Protection Agreement with the</t>
  </si>
  <si>
    <t>Stewardship staff monitoring preparation time (per visit)</t>
  </si>
  <si>
    <t>Costs of obtaining legal counsel</t>
  </si>
  <si>
    <t>Stewardship staff time for landowner outreach per year</t>
  </si>
  <si>
    <t># of aerial flyovers per 20 year period</t>
  </si>
  <si>
    <t>Additional costs (e.g. expert witnesses etc.)</t>
  </si>
  <si>
    <t>Roundtrip mileage cost</t>
  </si>
  <si>
    <t>Other reimbursable travel expenses (e.g. parking, lodging)</t>
  </si>
  <si>
    <t>activities used in the final calculation.  Assumptions from Section A above are used in the formulas.</t>
  </si>
  <si>
    <t>NAME OF PROPERTY</t>
  </si>
  <si>
    <t>CONSERVATION ORGANIZATION NAME</t>
  </si>
  <si>
    <t>Average time examining the property</t>
  </si>
  <si>
    <t>Some organizations make it a practice to conduct an airplane flyover every several years; most do not.</t>
  </si>
  <si>
    <t>Miles from office to property (one-way)</t>
  </si>
  <si>
    <t>and are called the Assumptions.  These assumptions are estimates drawn from experience.</t>
  </si>
  <si>
    <t>Staff and Overhead Rates</t>
  </si>
  <si>
    <t>3. Fostering Landowner Understanding</t>
  </si>
  <si>
    <t>Stewardship staff time for establishing relationship with new landowner</t>
  </si>
  <si>
    <t># of major enforcement actions in 20 year period</t>
  </si>
  <si>
    <t>1. Hourly staff rates (including overhead)</t>
  </si>
  <si>
    <t>Average travel time in hours to property (one-way)</t>
  </si>
  <si>
    <t>Staff may travel separately to the property</t>
  </si>
  <si>
    <t>For example, entering the number 20 would mean the land trust expects 1 aerial flyover per 20 years.</t>
  </si>
  <si>
    <t>This number may reflect an average for all properties and therefore is not necessarily a whole number.</t>
  </si>
  <si>
    <t>For example, a copy of the easement and materials about the land trust's stewardship program</t>
  </si>
  <si>
    <t>Total annual monitoring expenses</t>
  </si>
  <si>
    <t>Total annual landowner relations costs</t>
  </si>
  <si>
    <t>Violations &amp; Enforcement Assumptions</t>
  </si>
  <si>
    <t>Annual costs needed to defend against major violations</t>
    <phoneticPr fontId="10" type="noConversion"/>
  </si>
  <si>
    <t>Avg stewardship staff hours needed to address the violation (excl. site visit)</t>
  </si>
  <si>
    <t>1. Minor Violation Incidents (resolved without resort to the courts)</t>
  </si>
  <si>
    <t>F. Total Funds Needed to Accept, Monitor, and Defend the Easement</t>
  </si>
  <si>
    <t>Total: Stewardship Endowment Needed to Fund Annual Costs</t>
  </si>
  <si>
    <t>Staff Costs</t>
    <phoneticPr fontId="10" type="noConversion"/>
  </si>
  <si>
    <t>Total Annual Stewardship Costs</t>
    <phoneticPr fontId="10" type="noConversion"/>
  </si>
  <si>
    <t>Cost of site visit if any with new landowner (annualized)</t>
  </si>
  <si>
    <r>
      <t>Total</t>
    </r>
    <r>
      <rPr>
        <sz val="12"/>
        <rFont val="Arial"/>
      </rPr>
      <t xml:space="preserve"> out-of-pocket travel costs per site visit</t>
    </r>
  </si>
  <si>
    <t>Endowment Needed for Annual Monitoring</t>
  </si>
  <si>
    <t>Total annualized Review costs</t>
  </si>
  <si>
    <t>D. Endowment Needed to Fund Regular Expenses</t>
  </si>
  <si>
    <t>The numbers in Section A are designed specifically for this easement specifically</t>
  </si>
  <si>
    <t>Staff #2: Hours of preparation time per inspection</t>
    <phoneticPr fontId="10" type="noConversion"/>
  </si>
  <si>
    <t>Staff #2: Hours of monitoring time per inspection-excluding travel time</t>
    <phoneticPr fontId="10" type="noConversion"/>
  </si>
  <si>
    <t>Staff #2: Hours of reporting and follow up per inspection</t>
    <phoneticPr fontId="10" type="noConversion"/>
  </si>
  <si>
    <t>Property:</t>
  </si>
  <si>
    <t>It is estimated that there will be one review every ___years</t>
    <phoneticPr fontId="10" type="noConversion"/>
  </si>
  <si>
    <t>Travel costs per amendment</t>
    <phoneticPr fontId="10" type="noConversion"/>
  </si>
  <si>
    <t>Annualized Costs for Review of Reserved and Permitted Rights and Approvals</t>
    <phoneticPr fontId="10" type="noConversion"/>
  </si>
  <si>
    <t>Total costs of general landowner communications</t>
  </si>
  <si>
    <t>Equipment and supplies per inspection</t>
  </si>
  <si>
    <t>Staff time per amendment</t>
    <phoneticPr fontId="10" type="noConversion"/>
  </si>
  <si>
    <t>Staff #1: Number of visits required per amendment</t>
  </si>
  <si>
    <t>Support staff: Hourly rate, including benefits</t>
  </si>
  <si>
    <t>Staff #1: Cost of staff time to travel to and from eased property</t>
  </si>
  <si>
    <t>It is estimated that there will be one land trust initiated amendment every ____ years.</t>
    <phoneticPr fontId="10" type="noConversion"/>
  </si>
  <si>
    <t>Minor and miscellaneous legal expenses may be incurred as the easement holder seeks to reconcile monitoring findings with easement terms, the landowner seeks clarification on easement terms, etc. These costs are expected to occur with no particular frequency.</t>
    <phoneticPr fontId="10" type="noConversion"/>
  </si>
  <si>
    <t>Minor Violation Incidents (resolved without resort to the courts)</t>
    <phoneticPr fontId="10" type="noConversion"/>
  </si>
  <si>
    <t>Staff #1: Hours needed to address the violation, excluding travel time</t>
    <phoneticPr fontId="10" type="noConversion"/>
  </si>
  <si>
    <t>Staff #2: Hours needed to address the violation, excluding travel time</t>
    <phoneticPr fontId="10" type="noConversion"/>
  </si>
  <si>
    <t>Support staff: Hours needed to address the violation</t>
    <phoneticPr fontId="10" type="noConversion"/>
  </si>
  <si>
    <t>Support staff: Hours per inspection</t>
    <phoneticPr fontId="10" type="noConversion"/>
  </si>
  <si>
    <t>The IRS issues standard mileage rates based on the study of the costs of operating an automobile. Find current rates at http://irs.gov.</t>
  </si>
  <si>
    <t>Materials and supplies per year</t>
  </si>
  <si>
    <t>Stewardship staff time on the property (per visit)</t>
  </si>
  <si>
    <t>Staff #1: Hours of monitoring time per inspection-excluding travel time</t>
    <phoneticPr fontId="10" type="noConversion"/>
  </si>
  <si>
    <r>
      <t>Commentary:</t>
    </r>
    <r>
      <rPr>
        <sz val="12"/>
        <rFont val="Arial"/>
      </rPr>
      <t xml:space="preserve">  Only those costs associated with travelling to and from an easement have been</t>
    </r>
  </si>
  <si>
    <t>Endowment Needed for Landowner Relations</t>
  </si>
  <si>
    <t>Endowment Needed for Review</t>
  </si>
  <si>
    <t>Endowment Needed for Correcting Minor Violations</t>
  </si>
  <si>
    <t>Cost of one negotiations over violations ever 20 years</t>
  </si>
  <si>
    <t>x percentage likelihood of negotiations within 20 years</t>
  </si>
  <si>
    <t>interest to:</t>
  </si>
  <si>
    <t>Staff #2: Hours for establishing a relationship with new landowners, excluding travel time</t>
    <phoneticPr fontId="10" type="noConversion"/>
  </si>
  <si>
    <t>Support staff: Hours for establishing a relationship with new landowners</t>
    <phoneticPr fontId="10" type="noConversion"/>
  </si>
  <si>
    <t>Staff #1: Number of site visits needed to establish a relationship with new landowner</t>
    <phoneticPr fontId="10" type="noConversion"/>
  </si>
  <si>
    <t>Staff #2: Number of site visits needed to establish a  relationship with new landowner</t>
    <phoneticPr fontId="10" type="noConversion"/>
  </si>
  <si>
    <t>Supplies</t>
    <phoneticPr fontId="10" type="noConversion"/>
  </si>
  <si>
    <t>It is estimated that there will be one change in land ownership every ____ years</t>
  </si>
  <si>
    <t>Review of Reserved and Permitted Rights and Approvals</t>
    <phoneticPr fontId="10" type="noConversion"/>
  </si>
  <si>
    <t>Staff #1: Hourly rate, including overhead and benefits</t>
    <phoneticPr fontId="10" type="noConversion"/>
  </si>
  <si>
    <t>Staff #2: Hourly rate, including overhead and benefits</t>
    <phoneticPr fontId="10" type="noConversion"/>
  </si>
  <si>
    <t>Support staff: Hourly rate, including overhead and benefits</t>
    <phoneticPr fontId="10" type="noConversion"/>
  </si>
  <si>
    <t>Travel Costs</t>
    <phoneticPr fontId="10" type="noConversion"/>
  </si>
  <si>
    <t>Other reimbursable travel expenses</t>
    <phoneticPr fontId="10" type="noConversion"/>
  </si>
  <si>
    <t>Staff #2: Cost of staff time to travel to and from eased property</t>
    <phoneticPr fontId="10" type="noConversion"/>
  </si>
  <si>
    <t>Annual Monitoring Costs</t>
    <phoneticPr fontId="10" type="noConversion"/>
  </si>
  <si>
    <t>Total annual monitoring costs</t>
    <phoneticPr fontId="10" type="noConversion"/>
  </si>
  <si>
    <t>Annual Costs of General Landowner Communications</t>
    <phoneticPr fontId="10" type="noConversion"/>
  </si>
  <si>
    <t>Staff time</t>
    <phoneticPr fontId="10" type="noConversion"/>
  </si>
  <si>
    <t>Annualized Costs of Landowner Communications-Change in Landownership</t>
    <phoneticPr fontId="10" type="noConversion"/>
  </si>
  <si>
    <t>The conservation easement document may specify that the landowner will pay for the land trust's costs at the time of review. If this is the case, enter zeros in this section.</t>
    <phoneticPr fontId="10" type="noConversion"/>
  </si>
  <si>
    <t>Annualized cost associated with new landowner</t>
  </si>
  <si>
    <t>Avg cost to address major violation (staff, attorney, court fees &amp; other)</t>
  </si>
  <si>
    <t>The worksheet accounts for up to three classes of employees engaged in stewardship activities. Staff #1 is assumed to be the key person engaged in easement stewardship work. Staff #2 is assumed to be secondarily involved, perhaps an assistant or the executive director. Support staff is assumed to be a person who provides administrative assistance and would not travel to the eased property.</t>
    <phoneticPr fontId="10" type="noConversion"/>
  </si>
  <si>
    <t>Other reimbursable travel expenses (e.g., tolls, parking, meals, lodging)</t>
    <phoneticPr fontId="10" type="noConversion"/>
  </si>
  <si>
    <t>Staff #1: Hours of preparation time per inspection</t>
    <phoneticPr fontId="10" type="noConversion"/>
  </si>
  <si>
    <t>Staff #1: Hours of reporting and follow up</t>
    <phoneticPr fontId="10" type="noConversion"/>
  </si>
  <si>
    <t>Staff #2: Hours needed to complete an amendment, excluding travel time</t>
    <phoneticPr fontId="10" type="noConversion"/>
  </si>
  <si>
    <t>Support staff: Hours needed to complete an amendment</t>
    <phoneticPr fontId="10" type="noConversion"/>
  </si>
  <si>
    <t>Staff #2: Number of visits required per amendment</t>
    <phoneticPr fontId="10" type="noConversion"/>
  </si>
  <si>
    <t>Total annualized holder initiated amendment costs</t>
    <phoneticPr fontId="10" type="noConversion"/>
  </si>
  <si>
    <t>Annual Legal Costs</t>
    <phoneticPr fontId="10" type="noConversion"/>
  </si>
  <si>
    <t>Total annual legal costs</t>
    <phoneticPr fontId="10" type="noConversion"/>
  </si>
  <si>
    <t>Minor Violations</t>
    <phoneticPr fontId="10" type="noConversion"/>
  </si>
  <si>
    <t>Travel costs</t>
    <phoneticPr fontId="10" type="noConversion"/>
  </si>
  <si>
    <t>Legal costs</t>
    <phoneticPr fontId="10" type="noConversion"/>
  </si>
  <si>
    <t xml:space="preserve">Total annualized cost to deal with minor violations </t>
    <phoneticPr fontId="10" type="noConversion"/>
  </si>
  <si>
    <t>Cost to address violation</t>
    <phoneticPr fontId="10" type="noConversion"/>
  </si>
  <si>
    <t>D. Endowment Calculations</t>
    <phoneticPr fontId="10" type="noConversion"/>
  </si>
  <si>
    <t>Annual stewardship and minor violation costs</t>
    <phoneticPr fontId="10" type="noConversion"/>
  </si>
  <si>
    <t>Average annual return on stewardship fund investments less inflation rates</t>
    <phoneticPr fontId="10" type="noConversion"/>
  </si>
  <si>
    <t>Endowment needed to cover annual stewardship costs</t>
    <phoneticPr fontId="10" type="noConversion"/>
  </si>
  <si>
    <t>Supplies</t>
    <phoneticPr fontId="10" type="noConversion"/>
  </si>
  <si>
    <t>Staff costs</t>
    <phoneticPr fontId="10" type="noConversion"/>
  </si>
  <si>
    <t>It is estimated that there will be one minor violation every ____ years.</t>
    <phoneticPr fontId="10" type="noConversion"/>
  </si>
  <si>
    <t>Consultant costs per year</t>
  </si>
  <si>
    <t>Depending on the features of the property and the easement, the holder occasionally may need outside expertise.</t>
  </si>
  <si>
    <t>Some organizations use aerial monitoring to supplement onsite visits.</t>
  </si>
  <si>
    <t>Easement holders may depreciate the costs of equipment (e.g., gps device, camera, computer) as appropriate for the equipment and its use for each property.</t>
  </si>
  <si>
    <t>Number of regular monitoring visits per year</t>
    <phoneticPr fontId="10" type="noConversion"/>
  </si>
  <si>
    <t>Number of cars used per monitoring trip</t>
    <phoneticPr fontId="10" type="noConversion"/>
  </si>
  <si>
    <t>Number of drive-by monitoring trips per year</t>
    <phoneticPr fontId="10" type="noConversion"/>
  </si>
  <si>
    <t>Likelihood of major violation in any given year</t>
  </si>
  <si>
    <t>Likelihood of a new landowner in any given year</t>
  </si>
  <si>
    <t>For example, printing of educational materials and postage</t>
    <phoneticPr fontId="10" type="noConversion"/>
  </si>
  <si>
    <t>These costs should reflect the time and costs associated with one change in ownership.</t>
    <phoneticPr fontId="10" type="noConversion"/>
  </si>
  <si>
    <t>Staff #1: Hours for establishing a relationship with new landowners, excluding travel time</t>
    <phoneticPr fontId="10" type="noConversion"/>
  </si>
  <si>
    <t>Staff #1: Hourly rate, including benefits</t>
    <phoneticPr fontId="10" type="noConversion"/>
  </si>
  <si>
    <t>Staff #2: Hourly rate, including benefits</t>
    <phoneticPr fontId="10" type="noConversion"/>
  </si>
  <si>
    <t>Office overhead costs (rent, insurance, equipment) as a percentage of staff costs</t>
    <phoneticPr fontId="10" type="noConversion"/>
  </si>
  <si>
    <t>Likelihood of  a holder initiated amendment in any given year</t>
    <phoneticPr fontId="10" type="noConversion"/>
  </si>
  <si>
    <t>There will be an aerial flyover approximately every ____ years</t>
  </si>
  <si>
    <t>Staff #1: Hours per year</t>
    <phoneticPr fontId="10" type="noConversion"/>
  </si>
  <si>
    <t>Support staff: Hours per year</t>
    <phoneticPr fontId="10" type="noConversion"/>
  </si>
  <si>
    <t>Annual stewardship costs (including the cost to respond to minor violations)</t>
    <phoneticPr fontId="10" type="noConversion"/>
  </si>
  <si>
    <t>Staff #1: Number of site visits required per violation</t>
    <phoneticPr fontId="10" type="noConversion"/>
  </si>
  <si>
    <t>Staff #2: Number of site visits required per violation</t>
    <phoneticPr fontId="10" type="noConversion"/>
  </si>
  <si>
    <t>Legal costs per incident</t>
  </si>
  <si>
    <t>Consultant costs per incident</t>
  </si>
  <si>
    <t>Depending on the complexity and provisions of the easement, easement holders should plan for the costs of hiring a consultant.</t>
  </si>
  <si>
    <t>Major Violation Incidents (requiring litigation)</t>
    <phoneticPr fontId="10" type="noConversion"/>
  </si>
  <si>
    <t>It is estimated that there will be one major violation every ____ years</t>
    <phoneticPr fontId="10" type="noConversion"/>
  </si>
  <si>
    <t>Average cost to address major violation (staff, attorney, court fees &amp; other)</t>
    <phoneticPr fontId="10" type="noConversion"/>
  </si>
  <si>
    <t>Conservation defense insurance annual premium</t>
  </si>
  <si>
    <t>Average annual return on Stewardship Fund investments less inflation rate</t>
    <phoneticPr fontId="10" type="noConversion"/>
  </si>
  <si>
    <t>B15*B17*2</t>
  </si>
  <si>
    <t>B18</t>
  </si>
  <si>
    <t>B28</t>
  </si>
  <si>
    <t>Staff #1: Hours needed per action subject to review</t>
    <phoneticPr fontId="10" type="noConversion"/>
  </si>
  <si>
    <t>Worksheet to Estimate Stewardship Costs and Endowment Needs for Property Subject to a Conservation Easement</t>
    <phoneticPr fontId="10" type="noConversion"/>
  </si>
  <si>
    <t>Staff #2: Hours needed per action subject to review</t>
    <phoneticPr fontId="10" type="noConversion"/>
  </si>
  <si>
    <t>Staff #1: Number of site visits required to complete one review</t>
    <phoneticPr fontId="10" type="noConversion"/>
  </si>
  <si>
    <t>Staff #2: Number of site visits required to complete one review</t>
    <phoneticPr fontId="10" type="noConversion"/>
  </si>
  <si>
    <t>Consultant costs per review</t>
  </si>
  <si>
    <t xml:space="preserve">If the landowner seeks an easement amendment, the landowner would normally be expected to pay the costs associated with the amendment at the time of amendment.  </t>
  </si>
  <si>
    <t>Staff #1: Hours needed to complete an amendment, excluding travel time</t>
    <phoneticPr fontId="10" type="noConversion"/>
  </si>
  <si>
    <t>Occasionally a holder will want to initiate an amendment.  The Pennsylvania Land Trust Association has little empirical data on the costs of these amendments, and no information on their frequency.</t>
    <phoneticPr fontId="10" type="noConversion"/>
  </si>
  <si>
    <t>This should not be zero</t>
    <phoneticPr fontId="10" type="noConversion"/>
  </si>
  <si>
    <t>B94+(B94*B97)</t>
  </si>
  <si>
    <t>B95+(B95*B97)</t>
  </si>
  <si>
    <t>B96+(B96*B97)</t>
  </si>
  <si>
    <t>(B112*B16*2)</t>
  </si>
  <si>
    <t>(B113*B16*2)</t>
  </si>
  <si>
    <t>((B21+B22+B23)*B112)+((B24+B25+B26)*B113)+(B27*B114)+IF(B22=0,0,B119)+IF(B25=0,0,B120)</t>
  </si>
  <si>
    <t>(B117+B118)*B30</t>
  </si>
  <si>
    <t>IF(B34=0,0,(B35*B119)+(B36*B120)+B117+B118)</t>
  </si>
  <si>
    <t>IF(B38=0,0,(1/B38)*B37)</t>
  </si>
  <si>
    <t>Consultant costs per regular inspection</t>
    <phoneticPr fontId="10" type="noConversion"/>
  </si>
  <si>
    <t>B31</t>
  </si>
  <si>
    <t>(B124+B125+B127)*B29+B128+B129</t>
  </si>
  <si>
    <t>(B41*B112)+(B42*B113)+(B43*B114)</t>
  </si>
  <si>
    <t>B44</t>
    <phoneticPr fontId="10" type="noConversion"/>
  </si>
  <si>
    <t>B133+B134</t>
  </si>
  <si>
    <t>(B47*B112)+(B48*B113)+(B49*B114)+(B50*B119)+(B51*B120)</t>
  </si>
  <si>
    <t>B50*(B117+B118)+B51*(B117+B118)</t>
  </si>
  <si>
    <t>B52</t>
    <phoneticPr fontId="10" type="noConversion"/>
  </si>
  <si>
    <t>1/B53</t>
    <phoneticPr fontId="10" type="noConversion"/>
  </si>
  <si>
    <t>(B138+B139+B140)*B141</t>
  </si>
  <si>
    <t>Stewardship Needs-Final Calculations (This will automatically calculate based on your entries in the estimations section)</t>
  </si>
  <si>
    <t>A. Estimations</t>
    <phoneticPr fontId="10" type="noConversion"/>
  </si>
  <si>
    <t>Stewardship Needs-Final Calculations (This will automatically calculate based on your entries in the estimations section)</t>
    <phoneticPr fontId="10" type="noConversion"/>
  </si>
  <si>
    <t>Travel Expenses</t>
  </si>
  <si>
    <t>Landowner Communication Expenses</t>
  </si>
  <si>
    <t>Landowner Communication Expenses: Change in Landowner</t>
  </si>
  <si>
    <t>Land Trust Initiated Amendment Expenses</t>
  </si>
  <si>
    <t>Legal Expenses</t>
  </si>
  <si>
    <t>Endowment needed to fully cover annual stewardship costs</t>
    <phoneticPr fontId="10" type="noConversion"/>
  </si>
  <si>
    <t>Endowment needed to fund easements against major violations</t>
    <phoneticPr fontId="10" type="noConversion"/>
  </si>
  <si>
    <t>Annual costs needed to defend against major violations</t>
    <phoneticPr fontId="10" type="noConversion"/>
  </si>
  <si>
    <t>Endowment needed to fund easements against major violations</t>
    <phoneticPr fontId="10" type="noConversion"/>
  </si>
  <si>
    <t>Staff #1: Average time (in hours) needed per drive-by monitoring trip (excluding travel time to and from the property)</t>
    <phoneticPr fontId="10" type="noConversion"/>
  </si>
  <si>
    <t>Staff #2: Average time (in hours) needed per drive-by monitoring trip (excluding travel time to and from the property)</t>
    <phoneticPr fontId="10" type="noConversion"/>
  </si>
  <si>
    <t>Staff #2: Hours per year</t>
    <phoneticPr fontId="10" type="noConversion"/>
  </si>
  <si>
    <t>Formulae</t>
    <phoneticPr fontId="10" type="noConversion"/>
  </si>
  <si>
    <t>Travel costs</t>
    <phoneticPr fontId="10" type="noConversion"/>
  </si>
  <si>
    <t>Travel costs</t>
    <phoneticPr fontId="10" type="noConversion"/>
  </si>
  <si>
    <t>Likelihood of an exercise of a reserved right in any given year</t>
    <phoneticPr fontId="10" type="noConversion"/>
  </si>
  <si>
    <t>Annualized cost for review and approval of reserved rights</t>
    <phoneticPr fontId="10" type="noConversion"/>
  </si>
  <si>
    <t>Annual Costs of Holder Initiated Amendments</t>
    <phoneticPr fontId="10" type="noConversion"/>
  </si>
  <si>
    <t>(B112*B57)+(B113*B58)+(B114*B59)+(B60*B119)+(B61*B120)</t>
  </si>
  <si>
    <t>(B60*(B117+B118))+(B61*(B117+B118))</t>
  </si>
  <si>
    <t>B62</t>
  </si>
  <si>
    <t>IF(B56=0,0,1/B56)</t>
  </si>
  <si>
    <t>(B145+B146+B147)*B148</t>
  </si>
  <si>
    <t>(B65*B112)+(B66*B113)+(B67*B114)+(B68*B119)+(B69*B120)</t>
  </si>
  <si>
    <t>(B68*(B117+B118))+(B69*(B117+B118))</t>
  </si>
  <si>
    <t>1/B70</t>
  </si>
  <si>
    <t>(B153+B154)*B155</t>
  </si>
  <si>
    <t>B73</t>
    <phoneticPr fontId="10" type="noConversion"/>
  </si>
  <si>
    <t>B159</t>
    <phoneticPr fontId="10" type="noConversion"/>
  </si>
  <si>
    <t>C130+C135+C142+C149+C156+C160</t>
  </si>
  <si>
    <t>(B112*B77)+(B113*B78)+(B114*B79)+(B80*B119)+(B81*B120</t>
  </si>
  <si>
    <t>(B80*(B117+B118))+(B81*(B117+B118))</t>
  </si>
  <si>
    <t>B82</t>
  </si>
  <si>
    <t>1/B76</t>
  </si>
  <si>
    <t>(B167+B168+B169)*B170</t>
  </si>
  <si>
    <t>B87</t>
    <phoneticPr fontId="10" type="noConversion"/>
  </si>
  <si>
    <t>1/B86</t>
    <phoneticPr fontId="10" type="noConversion"/>
  </si>
  <si>
    <t>B174*B175</t>
  </si>
  <si>
    <t>C162+C171</t>
  </si>
  <si>
    <t>B91</t>
    <phoneticPr fontId="10" type="noConversion"/>
  </si>
  <si>
    <t>C182/C183</t>
  </si>
  <si>
    <t>B91</t>
    <phoneticPr fontId="10" type="noConversion"/>
  </si>
  <si>
    <t>C187/C188</t>
  </si>
  <si>
    <t xml:space="preserve">  </t>
    <phoneticPr fontId="10" type="noConversion"/>
  </si>
  <si>
    <t>If the easement does not contain reserved or permited rights, place a zero here.</t>
    <phoneticPr fontId="10" type="noConversion"/>
  </si>
  <si>
    <t>Annual Monitoring Expenses</t>
    <phoneticPr fontId="10" type="noConversion"/>
  </si>
  <si>
    <t>Drive By and Flyover Monitoring Expenses (used occasionally)</t>
    <phoneticPr fontId="10" type="noConversion"/>
  </si>
  <si>
    <t>Staff time per regular inspection</t>
    <phoneticPr fontId="10" type="noConversion"/>
  </si>
  <si>
    <t>Travel costs per regular inspection</t>
    <phoneticPr fontId="10" type="noConversion"/>
  </si>
  <si>
    <t>Supplies per regular inspection</t>
    <phoneticPr fontId="10" type="noConversion"/>
  </si>
  <si>
    <t>Annualized cost of drive-by monitoring</t>
    <phoneticPr fontId="10" type="noConversion"/>
  </si>
  <si>
    <t>This should not be zero.</t>
    <phoneticPr fontId="10" type="noConversion"/>
  </si>
  <si>
    <t>Consultant Costs</t>
    <phoneticPr fontId="10" type="noConversion"/>
  </si>
  <si>
    <t>B88</t>
  </si>
  <si>
    <t>Annualized cost to deal with major violations</t>
  </si>
  <si>
    <t>Annual cost to amortize expense of major violation</t>
  </si>
  <si>
    <t>B176+B177</t>
  </si>
  <si>
    <t>C178</t>
  </si>
  <si>
    <t>Endowment needed to fund easement against major violations</t>
  </si>
  <si>
    <t>If you need help customizing this calculator to your land trusts needs, email info@conserveland.org.</t>
  </si>
  <si>
    <r>
      <t xml:space="preserve">This calculator is based on the guide </t>
    </r>
    <r>
      <rPr>
        <i/>
        <sz val="10"/>
        <rFont val="Arial"/>
        <family val="2"/>
      </rPr>
      <t>Costs of Conservation Easement Stewardship</t>
    </r>
    <r>
      <rPr>
        <sz val="10"/>
        <rFont val="Arial"/>
        <family val="2"/>
      </rPr>
      <t xml:space="preserve"> prepared by the Pennsylvania Land Trust Association and available at http://ConservationTools.org.</t>
    </r>
  </si>
  <si>
    <r>
      <t xml:space="preserve">The numbers used in the calculator are intended as placeholders; do not assume that they are appropriate for your particular easement.  Users should tailor the numbers to address the specific customs and circumstances of their organization and the easement and should feel free to alter the categories and calculations as necessary.  For more information on easement stewardship and its costs, refer to the </t>
    </r>
    <r>
      <rPr>
        <i/>
        <sz val="10"/>
        <rFont val="Arial"/>
        <family val="2"/>
      </rPr>
      <t>Costs of Conservation Easement Stewardship</t>
    </r>
    <r>
      <rPr>
        <sz val="10"/>
        <rFont val="Arial"/>
        <family val="2"/>
      </rPr>
      <t xml:space="preserve"> at http://conservationtools.org/guides/86.</t>
    </r>
  </si>
  <si>
    <t>Participation or non-participation in the Terrafirma RRG (http://www.terrafirma.org/) may greatly influence this number.</t>
  </si>
  <si>
    <t>The base premium under Terrafirma in 2017 is $60 per exercised division right under the easement. Find more about premiums at http://www.terrafirma.org/faq/costs</t>
  </si>
  <si>
    <t>The calculator assumes that the easement doesn't permit subdivision of the eased land into separate ownerships. If an easement permits and a landowner exercises a right to divide a portion of the land into separate ownership, the stewardship costs and endowment needs could nearly double. Division into three ownerships could nearly triple the numbers, etc.</t>
  </si>
  <si>
    <t xml:space="preserve">Your land trust may not need all the categories provided, (i.e., you may have only 1 staff person, or there may be no reserved rights in the easement).  Simply put a zero in the categories that do not apply to your work, and the final stewardship cost calculator will factor that into the final calculation. </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</si>
</sst>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8" formatCode="&quot;$&quot;#,##0.00_);[Red]\(&quot;$&quot;#,##0.00\)"/>
    <numFmt numFmtId="44" formatCode="_(&quot;$&quot;* #,##0.00_);_(&quot;$&quot;* \(#,##0.00\);_(&quot;$&quot;* &quot;-&quot;??_);_(@_)"/>
    <numFmt numFmtId="43" formatCode="_(* #,##0.00_);_(* \(#,##0.00\);_(* &quot;-&quot;??_);_(@_)"/>
    <numFmt numFmtId="164" formatCode="&quot;$&quot;#,##0.000"/>
    <numFmt numFmtId="165" formatCode="&quot;$&quot;#,##0.00"/>
    <numFmt numFmtId="166" formatCode="&quot;$&quot;#,##0"/>
    <numFmt numFmtId="167" formatCode="#,##0.0"/>
    <numFmt numFmtId="168" formatCode="_(* #,##0_);_(* \(#,##0\);_(* &quot;-&quot;??_);_(@_)"/>
    <numFmt numFmtId="169" formatCode="_(&quot;$&quot;* #,##0_);_(&quot;$&quot;* \(#,##0\);_(&quot;$&quot;* &quot;-&quot;??_);_(@_)"/>
  </numFmts>
  <fonts count="16" x14ac:knownFonts="1">
    <font>
      <sz val="12"/>
      <name val="Arial"/>
    </font>
    <font>
      <sz val="10"/>
      <name val="Verdana"/>
      <family val="2"/>
    </font>
    <font>
      <sz val="12"/>
      <name val="Arial"/>
      <family val="2"/>
    </font>
    <font>
      <b/>
      <sz val="12"/>
      <name val="Arial"/>
      <family val="2"/>
    </font>
    <font>
      <i/>
      <sz val="12"/>
      <name val="Arial"/>
      <family val="2"/>
    </font>
    <font>
      <b/>
      <i/>
      <sz val="12"/>
      <name val="Arial"/>
      <family val="2"/>
    </font>
    <font>
      <u/>
      <sz val="12"/>
      <name val="Arial"/>
      <family val="2"/>
    </font>
    <font>
      <sz val="12"/>
      <name val="Arial"/>
      <family val="2"/>
    </font>
    <font>
      <b/>
      <sz val="16"/>
      <name val="Arial"/>
      <family val="2"/>
    </font>
    <font>
      <b/>
      <sz val="14"/>
      <name val="Arial"/>
      <family val="2"/>
    </font>
    <font>
      <sz val="8"/>
      <name val="Verdana"/>
      <family val="2"/>
    </font>
    <font>
      <b/>
      <sz val="10"/>
      <name val="Arial"/>
      <family val="2"/>
    </font>
    <font>
      <sz val="10"/>
      <name val="Arial"/>
      <family val="2"/>
    </font>
    <font>
      <i/>
      <sz val="10"/>
      <name val="Arial"/>
      <family val="2"/>
    </font>
    <font>
      <b/>
      <i/>
      <sz val="10"/>
      <name val="Arial"/>
      <family val="2"/>
    </font>
    <font>
      <sz val="10"/>
      <color theme="4"/>
      <name val="Arial"/>
      <family val="2"/>
    </font>
  </fonts>
  <fills count="4">
    <fill>
      <patternFill patternType="none"/>
    </fill>
    <fill>
      <patternFill patternType="gray125"/>
    </fill>
    <fill>
      <patternFill patternType="solid">
        <fgColor indexed="27"/>
        <bgColor indexed="64"/>
      </patternFill>
    </fill>
    <fill>
      <patternFill patternType="solid">
        <fgColor indexed="43"/>
        <bgColor indexed="64"/>
      </patternFill>
    </fill>
  </fills>
  <borders count="27">
    <border>
      <left/>
      <right/>
      <top/>
      <bottom/>
      <diagonal/>
    </border>
    <border>
      <left/>
      <right/>
      <top style="thin">
        <color auto="1"/>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style="double">
        <color auto="1"/>
      </top>
      <bottom/>
      <diagonal/>
    </border>
    <border>
      <left/>
      <right/>
      <top style="double">
        <color auto="1"/>
      </top>
      <bottom/>
      <diagonal/>
    </border>
    <border>
      <left/>
      <right/>
      <top/>
      <bottom style="medium">
        <color auto="1"/>
      </bottom>
      <diagonal/>
    </border>
    <border>
      <left/>
      <right style="medium">
        <color auto="1"/>
      </right>
      <top/>
      <bottom style="medium">
        <color auto="1"/>
      </bottom>
      <diagonal/>
    </border>
    <border>
      <left/>
      <right style="medium">
        <color auto="1"/>
      </right>
      <top style="double">
        <color auto="1"/>
      </top>
      <bottom/>
      <diagonal/>
    </border>
    <border>
      <left/>
      <right/>
      <top/>
      <bottom style="thin">
        <color auto="1"/>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top/>
      <bottom style="double">
        <color auto="1"/>
      </bottom>
      <diagonal/>
    </border>
    <border>
      <left/>
      <right/>
      <top/>
      <bottom style="double">
        <color auto="1"/>
      </bottom>
      <diagonal/>
    </border>
    <border>
      <left/>
      <right style="thick">
        <color auto="1"/>
      </right>
      <top/>
      <bottom style="double">
        <color auto="1"/>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style="medium">
        <color auto="1"/>
      </left>
      <right/>
      <top style="double">
        <color auto="1"/>
      </top>
      <bottom style="thick">
        <color auto="1"/>
      </bottom>
      <diagonal/>
    </border>
    <border>
      <left/>
      <right/>
      <top style="double">
        <color auto="1"/>
      </top>
      <bottom style="thick">
        <color auto="1"/>
      </bottom>
      <diagonal/>
    </border>
    <border>
      <left/>
      <right style="medium">
        <color auto="1"/>
      </right>
      <top style="double">
        <color auto="1"/>
      </top>
      <bottom style="thick">
        <color auto="1"/>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142">
    <xf numFmtId="0" fontId="0" fillId="0" borderId="0" xfId="0"/>
    <xf numFmtId="9" fontId="6" fillId="0" borderId="0" xfId="0" applyNumberFormat="1" applyFont="1" applyAlignment="1">
      <alignment horizontal="right"/>
    </xf>
    <xf numFmtId="8" fontId="7" fillId="0" borderId="0" xfId="0" applyNumberFormat="1" applyFont="1" applyAlignment="1">
      <alignment horizontal="right"/>
    </xf>
    <xf numFmtId="0" fontId="3" fillId="0" borderId="0" xfId="0" applyFont="1" applyAlignment="1"/>
    <xf numFmtId="0" fontId="2" fillId="0" borderId="0" xfId="0" applyFont="1" applyAlignment="1"/>
    <xf numFmtId="0" fontId="4" fillId="0" borderId="0" xfId="0" applyFont="1" applyAlignment="1"/>
    <xf numFmtId="0" fontId="5" fillId="0" borderId="0" xfId="0" applyFont="1" applyAlignment="1"/>
    <xf numFmtId="0" fontId="7" fillId="0" borderId="0" xfId="0" applyFont="1" applyAlignment="1"/>
    <xf numFmtId="0" fontId="7" fillId="0" borderId="0" xfId="0" applyFont="1" applyAlignment="1">
      <alignment horizontal="right"/>
    </xf>
    <xf numFmtId="9" fontId="7" fillId="0" borderId="0" xfId="0" applyNumberFormat="1" applyFont="1" applyAlignment="1">
      <alignment horizontal="right"/>
    </xf>
    <xf numFmtId="10" fontId="7" fillId="0" borderId="0" xfId="0" applyNumberFormat="1" applyFont="1" applyAlignment="1">
      <alignment horizontal="right"/>
    </xf>
    <xf numFmtId="0" fontId="7" fillId="0" borderId="0" xfId="0" applyFont="1" applyAlignment="1">
      <alignment horizontal="center"/>
    </xf>
    <xf numFmtId="0" fontId="8" fillId="0" borderId="0" xfId="0" applyFont="1" applyAlignment="1"/>
    <xf numFmtId="164" fontId="7" fillId="0" borderId="0" xfId="0" applyNumberFormat="1" applyFont="1" applyAlignment="1">
      <alignment horizontal="right"/>
    </xf>
    <xf numFmtId="165" fontId="7" fillId="0" borderId="0" xfId="0" applyNumberFormat="1" applyFont="1" applyAlignment="1">
      <alignment horizontal="right"/>
    </xf>
    <xf numFmtId="165" fontId="7" fillId="0" borderId="0" xfId="0" applyNumberFormat="1" applyFont="1" applyAlignment="1"/>
    <xf numFmtId="165" fontId="6" fillId="0" borderId="0" xfId="0" applyNumberFormat="1" applyFont="1" applyAlignment="1">
      <alignment horizontal="right"/>
    </xf>
    <xf numFmtId="4" fontId="7" fillId="0" borderId="0" xfId="0" applyNumberFormat="1" applyFont="1" applyAlignment="1">
      <alignment horizontal="right"/>
    </xf>
    <xf numFmtId="4" fontId="7" fillId="0" borderId="0" xfId="0" applyNumberFormat="1" applyFont="1" applyAlignment="1"/>
    <xf numFmtId="165" fontId="2" fillId="0" borderId="0" xfId="0" applyNumberFormat="1" applyFont="1" applyBorder="1" applyAlignment="1">
      <alignment horizontal="right"/>
    </xf>
    <xf numFmtId="165" fontId="6" fillId="0" borderId="0" xfId="0" applyNumberFormat="1" applyFont="1" applyAlignment="1"/>
    <xf numFmtId="165" fontId="2" fillId="0" borderId="0" xfId="0" applyNumberFormat="1" applyFont="1" applyAlignment="1"/>
    <xf numFmtId="0" fontId="9" fillId="0" borderId="0" xfId="0" applyFont="1" applyAlignment="1"/>
    <xf numFmtId="0" fontId="2" fillId="0" borderId="0" xfId="0" applyNumberFormat="1" applyFont="1" applyAlignment="1"/>
    <xf numFmtId="165" fontId="6" fillId="0" borderId="0" xfId="0" applyNumberFormat="1" applyFont="1" applyBorder="1" applyAlignment="1">
      <alignment horizontal="right"/>
    </xf>
    <xf numFmtId="165" fontId="2" fillId="0" borderId="0" xfId="0" applyNumberFormat="1" applyFont="1" applyAlignment="1">
      <alignment horizontal="right"/>
    </xf>
    <xf numFmtId="0" fontId="12" fillId="0" borderId="0" xfId="0" applyFont="1" applyAlignment="1">
      <alignment vertical="top"/>
    </xf>
    <xf numFmtId="0" fontId="12" fillId="0" borderId="0" xfId="0" applyFont="1" applyAlignment="1">
      <alignment horizontal="left" vertical="top" wrapText="1"/>
    </xf>
    <xf numFmtId="0" fontId="13" fillId="0" borderId="0" xfId="0" applyFont="1" applyAlignment="1">
      <alignment horizontal="left" vertical="top"/>
    </xf>
    <xf numFmtId="0" fontId="12" fillId="0" borderId="0" xfId="0" applyFont="1" applyAlignment="1">
      <alignment horizontal="left" vertical="top"/>
    </xf>
    <xf numFmtId="0" fontId="13" fillId="0" borderId="0" xfId="0" applyFont="1" applyAlignment="1">
      <alignment horizontal="left" vertical="top" wrapText="1"/>
    </xf>
    <xf numFmtId="0" fontId="12" fillId="0" borderId="0" xfId="0" applyFont="1" applyAlignment="1">
      <alignment vertical="top" wrapText="1"/>
    </xf>
    <xf numFmtId="0" fontId="11" fillId="0" borderId="0" xfId="0" applyFont="1" applyAlignment="1">
      <alignment vertical="top"/>
    </xf>
    <xf numFmtId="0" fontId="13" fillId="0" borderId="0" xfId="0" applyFont="1" applyAlignment="1">
      <alignment vertical="top"/>
    </xf>
    <xf numFmtId="165" fontId="12" fillId="0" borderId="0" xfId="0" applyNumberFormat="1" applyFont="1" applyAlignment="1">
      <alignment vertical="top"/>
    </xf>
    <xf numFmtId="0" fontId="11" fillId="0" borderId="0" xfId="0" applyFont="1" applyAlignment="1">
      <alignment vertical="top" wrapText="1"/>
    </xf>
    <xf numFmtId="167" fontId="12" fillId="0" borderId="0" xfId="0" applyNumberFormat="1" applyFont="1" applyAlignment="1">
      <alignment horizontal="right" vertical="top"/>
    </xf>
    <xf numFmtId="164" fontId="12" fillId="0" borderId="0" xfId="0" applyNumberFormat="1" applyFont="1" applyAlignment="1">
      <alignment horizontal="right" vertical="top"/>
    </xf>
    <xf numFmtId="165" fontId="12" fillId="0" borderId="0" xfId="0" applyNumberFormat="1" applyFont="1" applyAlignment="1">
      <alignment horizontal="right" vertical="top"/>
    </xf>
    <xf numFmtId="4" fontId="12" fillId="0" borderId="0" xfId="0" applyNumberFormat="1" applyFont="1" applyAlignment="1">
      <alignment vertical="top"/>
    </xf>
    <xf numFmtId="1" fontId="12" fillId="0" borderId="0" xfId="1" applyNumberFormat="1" applyFont="1" applyAlignment="1">
      <alignment horizontal="right" vertical="top"/>
    </xf>
    <xf numFmtId="0" fontId="12" fillId="0" borderId="0" xfId="0" applyFont="1" applyFill="1" applyAlignment="1">
      <alignment vertical="top" wrapText="1"/>
    </xf>
    <xf numFmtId="2" fontId="12" fillId="0" borderId="0" xfId="1" applyNumberFormat="1" applyFont="1" applyFill="1" applyAlignment="1">
      <alignment horizontal="right" vertical="top"/>
    </xf>
    <xf numFmtId="0" fontId="12" fillId="0" borderId="0" xfId="0" applyFont="1" applyFill="1" applyAlignment="1">
      <alignment vertical="top"/>
    </xf>
    <xf numFmtId="3" fontId="12" fillId="0" borderId="0" xfId="1" applyNumberFormat="1" applyFont="1" applyAlignment="1">
      <alignment horizontal="right" vertical="top"/>
    </xf>
    <xf numFmtId="4" fontId="12" fillId="0" borderId="0" xfId="0" applyNumberFormat="1" applyFont="1" applyAlignment="1">
      <alignment horizontal="right" vertical="top"/>
    </xf>
    <xf numFmtId="3" fontId="12" fillId="0" borderId="0" xfId="0" applyNumberFormat="1" applyFont="1" applyAlignment="1">
      <alignment horizontal="right" vertical="top"/>
    </xf>
    <xf numFmtId="9" fontId="12" fillId="0" borderId="0" xfId="3" applyFont="1" applyAlignment="1">
      <alignment vertical="top"/>
    </xf>
    <xf numFmtId="166" fontId="12" fillId="0" borderId="0" xfId="0" applyNumberFormat="1" applyFont="1" applyAlignment="1">
      <alignment horizontal="right" vertical="top"/>
    </xf>
    <xf numFmtId="10" fontId="12" fillId="0" borderId="0" xfId="0" applyNumberFormat="1" applyFont="1" applyAlignment="1">
      <alignment horizontal="right" vertical="top"/>
    </xf>
    <xf numFmtId="169" fontId="12" fillId="0" borderId="0" xfId="0" applyNumberFormat="1" applyFont="1" applyAlignment="1">
      <alignment vertical="top"/>
    </xf>
    <xf numFmtId="9" fontId="12" fillId="0" borderId="0" xfId="3" applyFont="1" applyAlignment="1">
      <alignment horizontal="right" vertical="top"/>
    </xf>
    <xf numFmtId="0" fontId="12" fillId="0" borderId="0" xfId="0" applyFont="1" applyBorder="1" applyAlignment="1">
      <alignment horizontal="left" vertical="top" wrapText="1"/>
    </xf>
    <xf numFmtId="0" fontId="11" fillId="0" borderId="0" xfId="0" applyFont="1" applyAlignment="1">
      <alignment horizontal="left" vertical="top" wrapText="1"/>
    </xf>
    <xf numFmtId="8" fontId="12" fillId="0" borderId="0" xfId="0" applyNumberFormat="1" applyFont="1" applyAlignment="1">
      <alignment horizontal="right" vertical="top"/>
    </xf>
    <xf numFmtId="166" fontId="12" fillId="0" borderId="0" xfId="1" applyNumberFormat="1" applyFont="1" applyAlignment="1">
      <alignment horizontal="right" vertical="top"/>
    </xf>
    <xf numFmtId="8" fontId="12" fillId="0" borderId="12" xfId="0" applyNumberFormat="1" applyFont="1" applyBorder="1" applyAlignment="1">
      <alignment horizontal="right" vertical="top"/>
    </xf>
    <xf numFmtId="0" fontId="12" fillId="0" borderId="1" xfId="0" applyFont="1" applyBorder="1" applyAlignment="1">
      <alignment horizontal="left" vertical="top" wrapText="1" indent="1"/>
    </xf>
    <xf numFmtId="165" fontId="11" fillId="0" borderId="1" xfId="0" applyNumberFormat="1" applyFont="1" applyBorder="1" applyAlignment="1">
      <alignment horizontal="right" vertical="top"/>
    </xf>
    <xf numFmtId="165" fontId="11" fillId="0" borderId="0" xfId="0" applyNumberFormat="1" applyFont="1" applyAlignment="1">
      <alignment horizontal="right" vertical="top"/>
    </xf>
    <xf numFmtId="165" fontId="12" fillId="0" borderId="0" xfId="0" applyNumberFormat="1" applyFont="1" applyBorder="1" applyAlignment="1">
      <alignment horizontal="right" vertical="top"/>
    </xf>
    <xf numFmtId="0" fontId="12" fillId="0" borderId="12" xfId="0" applyFont="1" applyBorder="1" applyAlignment="1">
      <alignment vertical="top"/>
    </xf>
    <xf numFmtId="0" fontId="12" fillId="0" borderId="0" xfId="0" applyFont="1" applyBorder="1" applyAlignment="1">
      <alignment horizontal="left" vertical="top" wrapText="1" indent="1"/>
    </xf>
    <xf numFmtId="165" fontId="11" fillId="0" borderId="0" xfId="0" applyNumberFormat="1" applyFont="1" applyBorder="1" applyAlignment="1">
      <alignment horizontal="right" vertical="top"/>
    </xf>
    <xf numFmtId="169" fontId="11" fillId="0" borderId="0" xfId="2" applyNumberFormat="1" applyFont="1" applyBorder="1" applyAlignment="1">
      <alignment horizontal="right" vertical="top"/>
    </xf>
    <xf numFmtId="0" fontId="11" fillId="0" borderId="0" xfId="0" applyFont="1" applyAlignment="1">
      <alignment horizontal="left" vertical="top"/>
    </xf>
    <xf numFmtId="169" fontId="12" fillId="0" borderId="0" xfId="2" applyNumberFormat="1" applyFont="1" applyAlignment="1">
      <alignment horizontal="right" vertical="top"/>
    </xf>
    <xf numFmtId="169" fontId="12" fillId="0" borderId="12" xfId="2" applyNumberFormat="1" applyFont="1" applyBorder="1" applyAlignment="1">
      <alignment horizontal="right" vertical="top"/>
    </xf>
    <xf numFmtId="169" fontId="12" fillId="0" borderId="0" xfId="2" applyNumberFormat="1" applyFont="1" applyAlignment="1">
      <alignment vertical="top"/>
    </xf>
    <xf numFmtId="165" fontId="12" fillId="0" borderId="0" xfId="0" applyNumberFormat="1" applyFont="1" applyAlignment="1">
      <alignment horizontal="left" vertical="top"/>
    </xf>
    <xf numFmtId="165" fontId="12" fillId="0" borderId="0" xfId="0" applyNumberFormat="1" applyFont="1" applyAlignment="1">
      <alignment horizontal="left" vertical="top" wrapText="1"/>
    </xf>
    <xf numFmtId="4" fontId="12" fillId="0" borderId="0" xfId="0" applyNumberFormat="1" applyFont="1" applyAlignment="1">
      <alignment horizontal="left" vertical="top"/>
    </xf>
    <xf numFmtId="9" fontId="12" fillId="0" borderId="12" xfId="3" applyFont="1" applyBorder="1" applyAlignment="1">
      <alignment vertical="top"/>
    </xf>
    <xf numFmtId="169" fontId="12" fillId="0" borderId="12" xfId="2" applyNumberFormat="1" applyFont="1" applyBorder="1" applyAlignment="1">
      <alignment vertical="top"/>
    </xf>
    <xf numFmtId="165" fontId="11" fillId="0" borderId="8" xfId="0" applyNumberFormat="1" applyFont="1" applyBorder="1" applyAlignment="1">
      <alignment horizontal="right" vertical="top"/>
    </xf>
    <xf numFmtId="169" fontId="11" fillId="0" borderId="0" xfId="2" applyNumberFormat="1" applyFont="1" applyAlignment="1">
      <alignment horizontal="right" vertical="top"/>
    </xf>
    <xf numFmtId="0" fontId="11" fillId="0" borderId="2" xfId="0" applyFont="1" applyBorder="1" applyAlignment="1">
      <alignment vertical="top" wrapText="1"/>
    </xf>
    <xf numFmtId="0" fontId="11" fillId="0" borderId="3" xfId="0" applyFont="1" applyBorder="1" applyAlignment="1">
      <alignment vertical="top"/>
    </xf>
    <xf numFmtId="0" fontId="12" fillId="0" borderId="4" xfId="0" applyFont="1" applyBorder="1" applyAlignment="1">
      <alignment horizontal="center" vertical="top"/>
    </xf>
    <xf numFmtId="0" fontId="12" fillId="0" borderId="5" xfId="0" applyFont="1" applyBorder="1" applyAlignment="1">
      <alignment vertical="top" wrapText="1"/>
    </xf>
    <xf numFmtId="0" fontId="12" fillId="0" borderId="0" xfId="0" applyFont="1" applyBorder="1" applyAlignment="1">
      <alignment vertical="top"/>
    </xf>
    <xf numFmtId="0" fontId="12" fillId="0" borderId="6" xfId="0" applyFont="1" applyBorder="1" applyAlignment="1">
      <alignment vertical="top"/>
    </xf>
    <xf numFmtId="166" fontId="12" fillId="0" borderId="0" xfId="0" applyNumberFormat="1" applyFont="1" applyBorder="1" applyAlignment="1">
      <alignment vertical="top"/>
    </xf>
    <xf numFmtId="166" fontId="12" fillId="0" borderId="6" xfId="0" applyNumberFormat="1" applyFont="1" applyBorder="1" applyAlignment="1">
      <alignment vertical="top"/>
    </xf>
    <xf numFmtId="0" fontId="14" fillId="0" borderId="0" xfId="0" applyFont="1" applyAlignment="1">
      <alignment vertical="top"/>
    </xf>
    <xf numFmtId="10" fontId="12" fillId="0" borderId="0" xfId="3" applyNumberFormat="1" applyFont="1" applyBorder="1" applyAlignment="1">
      <alignment vertical="top"/>
    </xf>
    <xf numFmtId="10" fontId="12" fillId="0" borderId="6" xfId="3" applyNumberFormat="1" applyFont="1" applyBorder="1" applyAlignment="1">
      <alignment vertical="top"/>
    </xf>
    <xf numFmtId="0" fontId="11" fillId="0" borderId="7" xfId="0" applyFont="1" applyBorder="1" applyAlignment="1">
      <alignment vertical="top" wrapText="1"/>
    </xf>
    <xf numFmtId="168" fontId="11" fillId="0" borderId="8" xfId="1" applyNumberFormat="1" applyFont="1" applyBorder="1" applyAlignment="1">
      <alignment vertical="top"/>
    </xf>
    <xf numFmtId="165" fontId="11" fillId="0" borderId="11" xfId="0" applyNumberFormat="1" applyFont="1" applyBorder="1" applyAlignment="1">
      <alignment horizontal="right" vertical="top"/>
    </xf>
    <xf numFmtId="43" fontId="12" fillId="0" borderId="5" xfId="1" applyFont="1" applyBorder="1" applyAlignment="1">
      <alignment vertical="top" wrapText="1"/>
    </xf>
    <xf numFmtId="165" fontId="12" fillId="0" borderId="0" xfId="0" applyNumberFormat="1" applyFont="1" applyBorder="1" applyAlignment="1">
      <alignment vertical="top"/>
    </xf>
    <xf numFmtId="165" fontId="12" fillId="0" borderId="6" xfId="0" applyNumberFormat="1" applyFont="1" applyBorder="1" applyAlignment="1">
      <alignment vertical="top"/>
    </xf>
    <xf numFmtId="0" fontId="12" fillId="0" borderId="5" xfId="0" applyFont="1" applyFill="1" applyBorder="1" applyAlignment="1">
      <alignment vertical="top" wrapText="1"/>
    </xf>
    <xf numFmtId="10" fontId="12" fillId="0" borderId="9" xfId="3" applyNumberFormat="1" applyFont="1" applyBorder="1" applyAlignment="1">
      <alignment vertical="top"/>
    </xf>
    <xf numFmtId="10" fontId="12" fillId="0" borderId="10" xfId="3" applyNumberFormat="1" applyFont="1" applyBorder="1" applyAlignment="1">
      <alignment vertical="top"/>
    </xf>
    <xf numFmtId="0" fontId="11" fillId="0" borderId="0" xfId="0" applyFont="1" applyAlignment="1">
      <alignment wrapText="1"/>
    </xf>
    <xf numFmtId="0" fontId="12" fillId="0" borderId="0" xfId="0" applyFont="1" applyAlignment="1"/>
    <xf numFmtId="0" fontId="11" fillId="0" borderId="0" xfId="0" applyFont="1" applyFill="1" applyAlignment="1"/>
    <xf numFmtId="0" fontId="12" fillId="0" borderId="0" xfId="0" applyFont="1" applyAlignment="1">
      <alignment horizontal="left" vertical="top" wrapText="1"/>
    </xf>
    <xf numFmtId="0" fontId="12" fillId="0" borderId="0" xfId="0" applyFont="1" applyAlignment="1">
      <alignment horizontal="left" vertical="top" wrapText="1"/>
    </xf>
    <xf numFmtId="0" fontId="7" fillId="3" borderId="16" xfId="0" applyFont="1" applyFill="1" applyBorder="1" applyAlignment="1">
      <alignment horizontal="left" vertical="top" wrapText="1"/>
    </xf>
    <xf numFmtId="0" fontId="7" fillId="3" borderId="0" xfId="0" applyFont="1" applyFill="1" applyBorder="1" applyAlignment="1">
      <alignment horizontal="left" vertical="top" wrapText="1"/>
    </xf>
    <xf numFmtId="166" fontId="7" fillId="3" borderId="17" xfId="0" applyNumberFormat="1" applyFont="1" applyFill="1" applyBorder="1" applyAlignment="1">
      <alignment vertical="top"/>
    </xf>
    <xf numFmtId="166" fontId="3" fillId="3" borderId="17" xfId="0" applyNumberFormat="1" applyFont="1" applyFill="1" applyBorder="1" applyAlignment="1">
      <alignment horizontal="right" vertical="top"/>
    </xf>
    <xf numFmtId="43" fontId="7" fillId="3" borderId="18" xfId="1" applyFont="1" applyFill="1" applyBorder="1" applyAlignment="1">
      <alignment vertical="top" wrapText="1"/>
    </xf>
    <xf numFmtId="43" fontId="7" fillId="3" borderId="19" xfId="1" applyFont="1" applyFill="1" applyBorder="1" applyAlignment="1">
      <alignment vertical="top" wrapText="1"/>
    </xf>
    <xf numFmtId="10" fontId="7" fillId="3" borderId="20" xfId="3" applyNumberFormat="1" applyFont="1" applyFill="1" applyBorder="1" applyAlignment="1">
      <alignment vertical="top"/>
    </xf>
    <xf numFmtId="0" fontId="7" fillId="3" borderId="16" xfId="0" applyFont="1" applyFill="1" applyBorder="1" applyAlignment="1">
      <alignment vertical="top" wrapText="1"/>
    </xf>
    <xf numFmtId="0" fontId="7" fillId="3" borderId="0" xfId="0" applyFont="1" applyFill="1" applyBorder="1" applyAlignment="1">
      <alignment vertical="top" wrapText="1"/>
    </xf>
    <xf numFmtId="165" fontId="7" fillId="3" borderId="17" xfId="0" applyNumberFormat="1" applyFont="1" applyFill="1" applyBorder="1" applyAlignment="1">
      <alignment vertical="top"/>
    </xf>
    <xf numFmtId="0" fontId="7" fillId="3" borderId="21" xfId="0" applyFont="1" applyFill="1" applyBorder="1" applyAlignment="1">
      <alignment vertical="top" wrapText="1"/>
    </xf>
    <xf numFmtId="0" fontId="7" fillId="3" borderId="22" xfId="0" applyFont="1" applyFill="1" applyBorder="1" applyAlignment="1">
      <alignment vertical="top" wrapText="1"/>
    </xf>
    <xf numFmtId="166" fontId="7" fillId="3" borderId="23" xfId="0" applyNumberFormat="1" applyFont="1" applyFill="1" applyBorder="1" applyAlignment="1">
      <alignment vertical="top"/>
    </xf>
    <xf numFmtId="0" fontId="7" fillId="3" borderId="0" xfId="0" applyFont="1" applyFill="1" applyBorder="1" applyAlignment="1">
      <alignment vertical="top"/>
    </xf>
    <xf numFmtId="0" fontId="7" fillId="3" borderId="17" xfId="0" applyFont="1" applyFill="1" applyBorder="1" applyAlignment="1">
      <alignment vertical="top"/>
    </xf>
    <xf numFmtId="166" fontId="7" fillId="3" borderId="0" xfId="0" applyNumberFormat="1" applyFont="1" applyFill="1" applyBorder="1" applyAlignment="1">
      <alignment vertical="top"/>
    </xf>
    <xf numFmtId="168" fontId="3" fillId="3" borderId="0" xfId="1" applyNumberFormat="1" applyFont="1" applyFill="1" applyBorder="1" applyAlignment="1">
      <alignment vertical="top"/>
    </xf>
    <xf numFmtId="10" fontId="7" fillId="3" borderId="19" xfId="3" applyNumberFormat="1" applyFont="1" applyFill="1" applyBorder="1" applyAlignment="1">
      <alignment vertical="top"/>
    </xf>
    <xf numFmtId="166" fontId="7" fillId="3" borderId="20" xfId="3" applyNumberFormat="1" applyFont="1" applyFill="1" applyBorder="1" applyAlignment="1">
      <alignment vertical="top"/>
    </xf>
    <xf numFmtId="165" fontId="7" fillId="3" borderId="0" xfId="0" applyNumberFormat="1" applyFont="1" applyFill="1" applyBorder="1" applyAlignment="1">
      <alignment vertical="top"/>
    </xf>
    <xf numFmtId="0" fontId="7" fillId="3" borderId="22" xfId="0" applyFont="1" applyFill="1" applyBorder="1" applyAlignment="1">
      <alignment vertical="top"/>
    </xf>
    <xf numFmtId="165" fontId="7" fillId="3" borderId="23" xfId="0" applyNumberFormat="1" applyFont="1" applyFill="1" applyBorder="1" applyAlignment="1">
      <alignment vertical="top"/>
    </xf>
    <xf numFmtId="0" fontId="11" fillId="0" borderId="24" xfId="0" applyFont="1" applyBorder="1" applyAlignment="1">
      <alignment vertical="top" wrapText="1"/>
    </xf>
    <xf numFmtId="168" fontId="11" fillId="0" borderId="25" xfId="1" applyNumberFormat="1" applyFont="1" applyBorder="1" applyAlignment="1">
      <alignment vertical="top"/>
    </xf>
    <xf numFmtId="165" fontId="11" fillId="0" borderId="26" xfId="0" applyNumberFormat="1" applyFont="1" applyBorder="1" applyAlignment="1">
      <alignment horizontal="right" vertical="top"/>
    </xf>
    <xf numFmtId="0" fontId="12" fillId="0" borderId="0" xfId="0" applyFont="1" applyAlignment="1">
      <alignment horizontal="left" vertical="top" wrapText="1"/>
    </xf>
    <xf numFmtId="169" fontId="12" fillId="0" borderId="0" xfId="2" applyNumberFormat="1" applyFont="1" applyBorder="1" applyAlignment="1">
      <alignment vertical="top"/>
    </xf>
    <xf numFmtId="166" fontId="12" fillId="0" borderId="0" xfId="0" applyNumberFormat="1" applyFont="1" applyAlignment="1">
      <alignment vertical="top"/>
    </xf>
    <xf numFmtId="0" fontId="12" fillId="0" borderId="0" xfId="0" applyFont="1" applyAlignment="1">
      <alignment horizontal="left" vertical="top" wrapText="1"/>
    </xf>
    <xf numFmtId="0" fontId="11" fillId="0" borderId="0" xfId="0" applyFont="1" applyAlignment="1">
      <alignment horizontal="left" vertical="top" wrapText="1"/>
    </xf>
    <xf numFmtId="0" fontId="3" fillId="3" borderId="13" xfId="0" applyFont="1" applyFill="1" applyBorder="1" applyAlignment="1">
      <alignment horizontal="center" vertical="top" wrapText="1"/>
    </xf>
    <xf numFmtId="0" fontId="3" fillId="3" borderId="14" xfId="0" applyFont="1" applyFill="1" applyBorder="1" applyAlignment="1">
      <alignment horizontal="center" vertical="top" wrapText="1"/>
    </xf>
    <xf numFmtId="0" fontId="3" fillId="3" borderId="15" xfId="0" applyFont="1" applyFill="1" applyBorder="1" applyAlignment="1">
      <alignment horizontal="center" vertical="top" wrapText="1"/>
    </xf>
    <xf numFmtId="0" fontId="0" fillId="3" borderId="16" xfId="0" applyFill="1" applyBorder="1" applyAlignment="1">
      <alignment vertical="top" wrapText="1"/>
    </xf>
    <xf numFmtId="0" fontId="0" fillId="3" borderId="0" xfId="0" applyFill="1" applyAlignment="1">
      <alignment vertical="top" wrapText="1"/>
    </xf>
    <xf numFmtId="0" fontId="0" fillId="3" borderId="17" xfId="0" applyFill="1" applyBorder="1" applyAlignment="1">
      <alignment vertical="top" wrapText="1"/>
    </xf>
    <xf numFmtId="0" fontId="2" fillId="2" borderId="16" xfId="0" applyFont="1" applyFill="1" applyBorder="1" applyAlignment="1">
      <alignment horizontal="center" vertical="top" wrapText="1"/>
    </xf>
    <xf numFmtId="0" fontId="2" fillId="2" borderId="0" xfId="0" applyFont="1" applyFill="1" applyBorder="1" applyAlignment="1">
      <alignment horizontal="center" vertical="top" wrapText="1"/>
    </xf>
    <xf numFmtId="0" fontId="15" fillId="0" borderId="0" xfId="0" applyFont="1" applyAlignment="1">
      <alignment horizontal="left" vertical="top" wrapText="1"/>
    </xf>
    <xf numFmtId="0" fontId="15" fillId="0" borderId="0" xfId="0" applyFont="1" applyFill="1" applyAlignment="1">
      <alignment horizontal="left" vertical="top" wrapText="1"/>
    </xf>
    <xf numFmtId="0" fontId="15" fillId="0" borderId="0" xfId="0" applyFont="1" applyFill="1" applyAlignment="1">
      <alignment horizontal="left" vertical="top"/>
    </xf>
  </cellXfs>
  <cellStyles count="4">
    <cellStyle name="Comma" xfId="1" builtinId="3"/>
    <cellStyle name="Currency" xfId="2" builtinId="4"/>
    <cellStyle name="Normal" xfId="0" builtinId="0"/>
    <cellStyle name="Percent" xfId="3" builtinId="5"/>
  </cellStyles>
  <dxfs count="0"/>
  <tableStyles count="0" defaultTableStyle="TableStyleMedium9" defaultPivotStyle="PivotStyleMedium4"/>
  <colors>
    <indexedColors>
      <rgbColor rgb="00000000"/>
      <rgbColor rgb="00FFFFFF"/>
      <rgbColor rgb="00DD0806"/>
      <rgbColor rgb="001FB714"/>
      <rgbColor rgb="000000D4"/>
      <rgbColor rgb="00FCF305"/>
      <rgbColor rgb="00F20884"/>
      <rgbColor rgb="0000ABEA"/>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theme" Target="theme/theme1.xml"/><Relationship Id="rId5" Type="http://schemas.openxmlformats.org/officeDocument/2006/relationships/styles" Target="styles.xml"/><Relationship Id="rId6" Type="http://schemas.openxmlformats.org/officeDocument/2006/relationships/sharedStrings" Target="sharedStrings.xml"/><Relationship Id="rId7"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3"/>
  <sheetViews>
    <sheetView tabSelected="1" topLeftCell="A73" zoomScale="150" zoomScaleNormal="150" zoomScalePageLayoutView="150" workbookViewId="0">
      <selection activeCell="E91" sqref="E91"/>
    </sheetView>
  </sheetViews>
  <sheetFormatPr baseColWidth="10" defaultRowHeight="13" x14ac:dyDescent="0.2"/>
  <cols>
    <col min="1" max="1" width="40.28515625" style="31" customWidth="1"/>
    <col min="2" max="2" width="7.85546875" style="26" customWidth="1"/>
    <col min="3" max="3" width="9.28515625" style="26" customWidth="1"/>
    <col min="4" max="4" width="0.7109375" style="26" customWidth="1"/>
    <col min="5" max="5" width="36.140625" style="29" customWidth="1"/>
    <col min="6" max="6" width="38.28515625" style="26" customWidth="1"/>
    <col min="7" max="7" width="9.5703125" style="26" customWidth="1"/>
    <col min="8" max="16384" width="10.7109375" style="26"/>
  </cols>
  <sheetData>
    <row r="1" spans="1:8" ht="21" customHeight="1" x14ac:dyDescent="0.2">
      <c r="A1" s="130" t="s">
        <v>290</v>
      </c>
      <c r="B1" s="130"/>
      <c r="C1" s="130"/>
      <c r="D1" s="130"/>
      <c r="E1" s="130"/>
    </row>
    <row r="2" spans="1:8" ht="7" customHeight="1" x14ac:dyDescent="0.2">
      <c r="A2" s="53"/>
      <c r="B2" s="53"/>
      <c r="C2" s="53"/>
      <c r="D2" s="53"/>
      <c r="E2" s="53"/>
    </row>
    <row r="3" spans="1:8" ht="28" customHeight="1" x14ac:dyDescent="0.2">
      <c r="A3" s="129" t="s">
        <v>382</v>
      </c>
      <c r="B3" s="129"/>
      <c r="C3" s="129"/>
      <c r="D3" s="129"/>
      <c r="E3" s="129"/>
    </row>
    <row r="4" spans="1:8" ht="8" customHeight="1" x14ac:dyDescent="0.2">
      <c r="A4" s="26"/>
      <c r="E4" s="28"/>
    </row>
    <row r="5" spans="1:8" s="29" customFormat="1" ht="42" customHeight="1" x14ac:dyDescent="0.2">
      <c r="A5" s="139" t="s">
        <v>386</v>
      </c>
      <c r="B5" s="139"/>
      <c r="C5" s="139"/>
      <c r="D5" s="139"/>
      <c r="E5" s="139"/>
    </row>
    <row r="6" spans="1:8" s="29" customFormat="1" ht="9" customHeight="1" x14ac:dyDescent="0.2">
      <c r="A6" s="126"/>
      <c r="B6" s="126"/>
      <c r="C6" s="126"/>
      <c r="D6" s="126"/>
      <c r="E6" s="126"/>
    </row>
    <row r="7" spans="1:8" s="29" customFormat="1" ht="55" customHeight="1" x14ac:dyDescent="0.2">
      <c r="A7" s="129" t="s">
        <v>383</v>
      </c>
      <c r="B7" s="129"/>
      <c r="C7" s="129"/>
      <c r="D7" s="129"/>
      <c r="E7" s="129"/>
    </row>
    <row r="8" spans="1:8" s="29" customFormat="1" ht="9" customHeight="1" x14ac:dyDescent="0.2">
      <c r="A8" s="99"/>
      <c r="B8" s="99"/>
      <c r="C8" s="99"/>
      <c r="D8" s="99"/>
      <c r="E8" s="99"/>
    </row>
    <row r="9" spans="1:8" s="29" customFormat="1" ht="38" customHeight="1" x14ac:dyDescent="0.2">
      <c r="A9" s="140" t="s">
        <v>387</v>
      </c>
      <c r="B9" s="140"/>
      <c r="C9" s="140"/>
      <c r="D9" s="140"/>
      <c r="E9" s="140"/>
    </row>
    <row r="10" spans="1:8" ht="9" customHeight="1" x14ac:dyDescent="0.2">
      <c r="A10" s="99"/>
      <c r="B10" s="99"/>
      <c r="C10" s="99"/>
      <c r="D10" s="99"/>
      <c r="E10" s="99"/>
    </row>
    <row r="11" spans="1:8" ht="46" customHeight="1" x14ac:dyDescent="0.2">
      <c r="A11" s="129" t="s">
        <v>234</v>
      </c>
      <c r="B11" s="129"/>
      <c r="C11" s="129"/>
      <c r="D11" s="129"/>
      <c r="E11" s="129"/>
    </row>
    <row r="12" spans="1:8" ht="13" customHeight="1" thickBot="1" x14ac:dyDescent="0.25">
      <c r="A12" s="141" t="s">
        <v>381</v>
      </c>
      <c r="B12" s="141"/>
      <c r="C12" s="141"/>
      <c r="D12" s="141"/>
      <c r="E12" s="141"/>
    </row>
    <row r="13" spans="1:8" ht="20" customHeight="1" thickTop="1" x14ac:dyDescent="0.2">
      <c r="A13" s="26"/>
      <c r="B13" s="27"/>
      <c r="C13" s="27"/>
      <c r="D13" s="27"/>
      <c r="E13" s="27"/>
      <c r="F13" s="131" t="s">
        <v>319</v>
      </c>
      <c r="G13" s="132"/>
      <c r="H13" s="133"/>
    </row>
    <row r="14" spans="1:8" ht="16" customHeight="1" x14ac:dyDescent="0.2">
      <c r="A14" s="27" t="s">
        <v>185</v>
      </c>
      <c r="E14" s="28"/>
      <c r="F14" s="134"/>
      <c r="G14" s="135"/>
      <c r="H14" s="136"/>
    </row>
    <row r="15" spans="1:8" ht="32" x14ac:dyDescent="0.2">
      <c r="A15" s="32" t="s">
        <v>320</v>
      </c>
      <c r="F15" s="101" t="s">
        <v>275</v>
      </c>
      <c r="G15" s="102"/>
      <c r="H15" s="103">
        <f>$C$164+$C$173</f>
        <v>1005.8294426470588</v>
      </c>
    </row>
    <row r="16" spans="1:8" ht="16" customHeight="1" x14ac:dyDescent="0.2">
      <c r="A16" s="35" t="s">
        <v>322</v>
      </c>
      <c r="C16" s="34"/>
      <c r="F16" s="101" t="s">
        <v>327</v>
      </c>
      <c r="G16" s="102"/>
      <c r="H16" s="104">
        <f>H15/$B$93</f>
        <v>25145.736066176469</v>
      </c>
    </row>
    <row r="17" spans="1:8" ht="17" thickBot="1" x14ac:dyDescent="0.25">
      <c r="A17" s="31" t="s">
        <v>154</v>
      </c>
      <c r="B17" s="36">
        <v>35</v>
      </c>
      <c r="C17" s="26" t="s">
        <v>365</v>
      </c>
      <c r="E17" s="27"/>
      <c r="F17" s="105"/>
      <c r="G17" s="106"/>
      <c r="H17" s="107"/>
    </row>
    <row r="18" spans="1:8" ht="16" x14ac:dyDescent="0.2">
      <c r="A18" s="31" t="s">
        <v>161</v>
      </c>
      <c r="B18" s="36">
        <v>1</v>
      </c>
      <c r="F18" s="108"/>
      <c r="G18" s="109"/>
      <c r="H18" s="110"/>
    </row>
    <row r="19" spans="1:8" ht="39" x14ac:dyDescent="0.2">
      <c r="A19" s="31" t="s">
        <v>12</v>
      </c>
      <c r="B19" s="37">
        <v>0.53500000000000003</v>
      </c>
      <c r="E19" s="27" t="s">
        <v>202</v>
      </c>
      <c r="F19" s="108" t="s">
        <v>329</v>
      </c>
      <c r="G19" s="109"/>
      <c r="H19" s="110">
        <f>$C$180</f>
        <v>2393.3333333333335</v>
      </c>
    </row>
    <row r="20" spans="1:8" ht="33" thickBot="1" x14ac:dyDescent="0.25">
      <c r="A20" s="31" t="s">
        <v>235</v>
      </c>
      <c r="B20" s="38">
        <v>0</v>
      </c>
      <c r="E20" s="27"/>
      <c r="F20" s="111" t="s">
        <v>328</v>
      </c>
      <c r="G20" s="112"/>
      <c r="H20" s="113">
        <f>H19/$B$93</f>
        <v>59833.333333333336</v>
      </c>
    </row>
    <row r="21" spans="1:8" ht="14" thickTop="1" x14ac:dyDescent="0.2">
      <c r="E21" s="27"/>
    </row>
    <row r="22" spans="1:8" x14ac:dyDescent="0.2">
      <c r="A22" s="35" t="s">
        <v>367</v>
      </c>
      <c r="E22" s="27"/>
    </row>
    <row r="23" spans="1:8" x14ac:dyDescent="0.2">
      <c r="A23" s="31" t="s">
        <v>236</v>
      </c>
      <c r="B23" s="36">
        <v>1.5</v>
      </c>
      <c r="E23" s="27"/>
    </row>
    <row r="24" spans="1:8" ht="26" x14ac:dyDescent="0.2">
      <c r="A24" s="31" t="s">
        <v>205</v>
      </c>
      <c r="B24" s="36">
        <v>3</v>
      </c>
      <c r="E24" s="27"/>
    </row>
    <row r="25" spans="1:8" x14ac:dyDescent="0.2">
      <c r="A25" s="31" t="s">
        <v>237</v>
      </c>
      <c r="B25" s="36">
        <v>1.9</v>
      </c>
      <c r="C25" s="39"/>
      <c r="D25" s="39"/>
      <c r="E25" s="27"/>
    </row>
    <row r="26" spans="1:8" x14ac:dyDescent="0.2">
      <c r="A26" s="31" t="s">
        <v>182</v>
      </c>
      <c r="B26" s="36">
        <v>0</v>
      </c>
      <c r="C26" s="39"/>
      <c r="D26" s="39"/>
      <c r="E26" s="27"/>
    </row>
    <row r="27" spans="1:8" ht="26" x14ac:dyDescent="0.2">
      <c r="A27" s="31" t="s">
        <v>183</v>
      </c>
      <c r="B27" s="36">
        <v>0</v>
      </c>
      <c r="C27" s="39"/>
      <c r="D27" s="39"/>
      <c r="E27" s="27"/>
    </row>
    <row r="28" spans="1:8" x14ac:dyDescent="0.2">
      <c r="A28" s="31" t="s">
        <v>184</v>
      </c>
      <c r="B28" s="36">
        <v>0.2</v>
      </c>
      <c r="C28" s="39"/>
      <c r="D28" s="39"/>
      <c r="E28" s="27"/>
    </row>
    <row r="29" spans="1:8" x14ac:dyDescent="0.2">
      <c r="A29" s="31" t="s">
        <v>201</v>
      </c>
      <c r="B29" s="36">
        <v>1.5</v>
      </c>
      <c r="E29" s="27"/>
    </row>
    <row r="30" spans="1:8" ht="52" x14ac:dyDescent="0.2">
      <c r="A30" s="31" t="s">
        <v>190</v>
      </c>
      <c r="B30" s="38">
        <v>14</v>
      </c>
      <c r="E30" s="27" t="s">
        <v>259</v>
      </c>
    </row>
    <row r="31" spans="1:8" x14ac:dyDescent="0.2">
      <c r="A31" s="31" t="s">
        <v>260</v>
      </c>
      <c r="B31" s="40">
        <v>1</v>
      </c>
      <c r="D31" s="29"/>
      <c r="E31" s="27"/>
      <c r="F31" s="31"/>
      <c r="G31" s="40"/>
    </row>
    <row r="32" spans="1:8" x14ac:dyDescent="0.2">
      <c r="A32" s="31" t="s">
        <v>261</v>
      </c>
      <c r="B32" s="40">
        <v>1</v>
      </c>
      <c r="D32" s="29"/>
      <c r="E32" s="27" t="s">
        <v>162</v>
      </c>
      <c r="F32" s="31"/>
      <c r="G32" s="40"/>
    </row>
    <row r="33" spans="1:7" ht="36" customHeight="1" x14ac:dyDescent="0.2">
      <c r="A33" s="31" t="s">
        <v>256</v>
      </c>
      <c r="B33" s="38">
        <v>0</v>
      </c>
      <c r="E33" s="27" t="s">
        <v>257</v>
      </c>
      <c r="F33" s="31"/>
      <c r="G33" s="40"/>
    </row>
    <row r="34" spans="1:7" x14ac:dyDescent="0.2">
      <c r="B34" s="40"/>
      <c r="D34" s="29"/>
      <c r="E34" s="100"/>
      <c r="F34" s="31"/>
      <c r="G34" s="40"/>
    </row>
    <row r="35" spans="1:7" ht="13" customHeight="1" x14ac:dyDescent="0.2">
      <c r="A35" s="130" t="s">
        <v>368</v>
      </c>
      <c r="B35" s="130"/>
      <c r="D35" s="29"/>
      <c r="E35" s="100"/>
      <c r="F35" s="31"/>
      <c r="G35" s="40"/>
    </row>
    <row r="36" spans="1:7" ht="26" x14ac:dyDescent="0.2">
      <c r="A36" s="31" t="s">
        <v>262</v>
      </c>
      <c r="B36" s="40">
        <v>0</v>
      </c>
      <c r="E36" s="27" t="s">
        <v>127</v>
      </c>
      <c r="F36" s="31"/>
      <c r="G36" s="40"/>
    </row>
    <row r="37" spans="1:7" s="43" customFormat="1" ht="27" customHeight="1" x14ac:dyDescent="0.2">
      <c r="A37" s="41" t="s">
        <v>331</v>
      </c>
      <c r="B37" s="42">
        <v>0</v>
      </c>
      <c r="E37" s="27"/>
      <c r="F37" s="41"/>
      <c r="G37" s="40"/>
    </row>
    <row r="38" spans="1:7" s="43" customFormat="1" ht="27" customHeight="1" x14ac:dyDescent="0.2">
      <c r="A38" s="41" t="s">
        <v>332</v>
      </c>
      <c r="B38" s="42">
        <v>0</v>
      </c>
      <c r="E38" s="27"/>
      <c r="F38" s="41"/>
      <c r="G38" s="40"/>
    </row>
    <row r="39" spans="1:7" ht="26" x14ac:dyDescent="0.2">
      <c r="A39" s="31" t="s">
        <v>32</v>
      </c>
      <c r="B39" s="38">
        <v>0</v>
      </c>
      <c r="E39" s="27" t="s">
        <v>258</v>
      </c>
      <c r="F39" s="31"/>
      <c r="G39" s="40"/>
    </row>
    <row r="40" spans="1:7" ht="26" x14ac:dyDescent="0.2">
      <c r="A40" s="31" t="s">
        <v>272</v>
      </c>
      <c r="B40" s="44">
        <v>0</v>
      </c>
      <c r="E40" s="27" t="s">
        <v>163</v>
      </c>
      <c r="F40" s="31"/>
      <c r="G40" s="40"/>
    </row>
    <row r="41" spans="1:7" x14ac:dyDescent="0.2">
      <c r="E41" s="27"/>
    </row>
    <row r="42" spans="1:7" x14ac:dyDescent="0.2">
      <c r="A42" s="35" t="s">
        <v>323</v>
      </c>
      <c r="E42" s="27"/>
    </row>
    <row r="43" spans="1:7" x14ac:dyDescent="0.2">
      <c r="A43" s="31" t="s">
        <v>273</v>
      </c>
      <c r="B43" s="45">
        <v>1.75</v>
      </c>
      <c r="E43" s="27"/>
    </row>
    <row r="44" spans="1:7" x14ac:dyDescent="0.2">
      <c r="A44" s="31" t="s">
        <v>333</v>
      </c>
      <c r="B44" s="45">
        <v>0.1</v>
      </c>
      <c r="E44" s="27"/>
    </row>
    <row r="45" spans="1:7" x14ac:dyDescent="0.2">
      <c r="A45" s="31" t="s">
        <v>274</v>
      </c>
      <c r="B45" s="45">
        <v>0.75</v>
      </c>
      <c r="E45" s="27"/>
    </row>
    <row r="46" spans="1:7" ht="26" x14ac:dyDescent="0.2">
      <c r="A46" s="31" t="s">
        <v>203</v>
      </c>
      <c r="B46" s="38">
        <v>7</v>
      </c>
      <c r="E46" s="27" t="s">
        <v>265</v>
      </c>
    </row>
    <row r="47" spans="1:7" x14ac:dyDescent="0.2">
      <c r="B47" s="38"/>
      <c r="E47" s="27"/>
    </row>
    <row r="48" spans="1:7" ht="26" x14ac:dyDescent="0.2">
      <c r="A48" s="35" t="s">
        <v>324</v>
      </c>
      <c r="B48" s="38"/>
      <c r="E48" s="27" t="s">
        <v>266</v>
      </c>
    </row>
    <row r="49" spans="1:5" ht="26" x14ac:dyDescent="0.2">
      <c r="A49" s="31" t="s">
        <v>267</v>
      </c>
      <c r="B49" s="45">
        <v>1.75</v>
      </c>
      <c r="E49" s="27"/>
    </row>
    <row r="50" spans="1:5" ht="26" x14ac:dyDescent="0.2">
      <c r="A50" s="31" t="s">
        <v>213</v>
      </c>
      <c r="B50" s="45">
        <v>0.1</v>
      </c>
      <c r="E50" s="27"/>
    </row>
    <row r="51" spans="1:5" ht="26" x14ac:dyDescent="0.2">
      <c r="A51" s="31" t="s">
        <v>214</v>
      </c>
      <c r="B51" s="45">
        <v>0.5</v>
      </c>
      <c r="E51" s="27"/>
    </row>
    <row r="52" spans="1:5" ht="26" x14ac:dyDescent="0.2">
      <c r="A52" s="31" t="s">
        <v>215</v>
      </c>
      <c r="B52" s="45">
        <v>1</v>
      </c>
      <c r="E52" s="27" t="s">
        <v>164</v>
      </c>
    </row>
    <row r="53" spans="1:5" ht="26" x14ac:dyDescent="0.2">
      <c r="A53" s="31" t="s">
        <v>216</v>
      </c>
      <c r="B53" s="36">
        <v>0</v>
      </c>
    </row>
    <row r="54" spans="1:5" ht="26" x14ac:dyDescent="0.2">
      <c r="A54" s="31" t="s">
        <v>217</v>
      </c>
      <c r="B54" s="38">
        <v>3</v>
      </c>
      <c r="C54" s="39"/>
      <c r="D54" s="39"/>
      <c r="E54" s="27" t="s">
        <v>165</v>
      </c>
    </row>
    <row r="55" spans="1:5" ht="26" x14ac:dyDescent="0.2">
      <c r="A55" s="31" t="s">
        <v>218</v>
      </c>
      <c r="B55" s="36">
        <v>20</v>
      </c>
      <c r="E55" s="100" t="s">
        <v>373</v>
      </c>
    </row>
    <row r="57" spans="1:5" ht="52" x14ac:dyDescent="0.2">
      <c r="A57" s="35" t="s">
        <v>219</v>
      </c>
      <c r="B57" s="32"/>
      <c r="E57" s="27" t="s">
        <v>231</v>
      </c>
    </row>
    <row r="58" spans="1:5" ht="26" x14ac:dyDescent="0.2">
      <c r="A58" s="31" t="s">
        <v>186</v>
      </c>
      <c r="B58" s="36">
        <v>20</v>
      </c>
      <c r="E58" s="100" t="s">
        <v>366</v>
      </c>
    </row>
    <row r="59" spans="1:5" x14ac:dyDescent="0.2">
      <c r="A59" s="31" t="s">
        <v>289</v>
      </c>
      <c r="B59" s="45">
        <v>10.75</v>
      </c>
    </row>
    <row r="60" spans="1:5" x14ac:dyDescent="0.2">
      <c r="A60" s="31" t="s">
        <v>291</v>
      </c>
      <c r="B60" s="45">
        <v>1</v>
      </c>
    </row>
    <row r="61" spans="1:5" x14ac:dyDescent="0.2">
      <c r="A61" s="31" t="s">
        <v>124</v>
      </c>
      <c r="B61" s="45">
        <v>1.5</v>
      </c>
    </row>
    <row r="62" spans="1:5" ht="12" customHeight="1" x14ac:dyDescent="0.2">
      <c r="A62" s="31" t="s">
        <v>292</v>
      </c>
      <c r="B62" s="45">
        <v>1.5</v>
      </c>
      <c r="E62" s="27"/>
    </row>
    <row r="63" spans="1:5" ht="12" customHeight="1" x14ac:dyDescent="0.2">
      <c r="A63" s="31" t="s">
        <v>293</v>
      </c>
      <c r="B63" s="45">
        <v>0</v>
      </c>
      <c r="E63" s="27"/>
    </row>
    <row r="64" spans="1:5" ht="12" customHeight="1" x14ac:dyDescent="0.2">
      <c r="A64" s="31" t="s">
        <v>294</v>
      </c>
      <c r="B64" s="38">
        <v>100</v>
      </c>
      <c r="E64" s="27"/>
    </row>
    <row r="65" spans="1:5" x14ac:dyDescent="0.2">
      <c r="B65" s="45"/>
    </row>
    <row r="66" spans="1:5" ht="52" x14ac:dyDescent="0.2">
      <c r="A66" s="35" t="s">
        <v>325</v>
      </c>
      <c r="B66" s="45"/>
      <c r="E66" s="27" t="s">
        <v>295</v>
      </c>
    </row>
    <row r="67" spans="1:5" ht="52" x14ac:dyDescent="0.2">
      <c r="A67" s="31" t="s">
        <v>296</v>
      </c>
      <c r="B67" s="45">
        <v>5</v>
      </c>
      <c r="E67" s="27" t="s">
        <v>297</v>
      </c>
    </row>
    <row r="68" spans="1:5" ht="26" x14ac:dyDescent="0.2">
      <c r="A68" s="31" t="s">
        <v>238</v>
      </c>
      <c r="B68" s="45">
        <v>4</v>
      </c>
      <c r="C68" s="33"/>
      <c r="D68" s="33"/>
      <c r="E68" s="30"/>
    </row>
    <row r="69" spans="1:5" x14ac:dyDescent="0.2">
      <c r="A69" s="31" t="s">
        <v>239</v>
      </c>
      <c r="B69" s="45">
        <v>2</v>
      </c>
      <c r="C69" s="33"/>
      <c r="D69" s="33"/>
      <c r="E69" s="30"/>
    </row>
    <row r="70" spans="1:5" x14ac:dyDescent="0.2">
      <c r="A70" s="31" t="s">
        <v>192</v>
      </c>
      <c r="B70" s="45">
        <v>2</v>
      </c>
      <c r="C70" s="33"/>
      <c r="D70" s="33"/>
      <c r="E70" s="30"/>
    </row>
    <row r="71" spans="1:5" x14ac:dyDescent="0.2">
      <c r="A71" s="31" t="s">
        <v>240</v>
      </c>
      <c r="B71" s="45">
        <v>0</v>
      </c>
      <c r="C71" s="33"/>
      <c r="D71" s="33"/>
      <c r="E71" s="30"/>
    </row>
    <row r="72" spans="1:5" ht="26" x14ac:dyDescent="0.2">
      <c r="A72" s="31" t="s">
        <v>195</v>
      </c>
      <c r="B72" s="46">
        <v>50</v>
      </c>
    </row>
    <row r="73" spans="1:5" x14ac:dyDescent="0.2">
      <c r="B73" s="45"/>
    </row>
    <row r="74" spans="1:5" x14ac:dyDescent="0.2">
      <c r="A74" s="35" t="s">
        <v>326</v>
      </c>
      <c r="B74" s="45"/>
      <c r="E74" s="27"/>
    </row>
    <row r="75" spans="1:5" ht="78" x14ac:dyDescent="0.2">
      <c r="A75" s="31" t="s">
        <v>125</v>
      </c>
      <c r="B75" s="38">
        <v>200</v>
      </c>
      <c r="E75" s="27" t="s">
        <v>196</v>
      </c>
    </row>
    <row r="76" spans="1:5" x14ac:dyDescent="0.2">
      <c r="A76" s="35"/>
    </row>
    <row r="77" spans="1:5" ht="26" x14ac:dyDescent="0.2">
      <c r="A77" s="35" t="s">
        <v>197</v>
      </c>
      <c r="B77" s="34"/>
    </row>
    <row r="78" spans="1:5" ht="26" x14ac:dyDescent="0.2">
      <c r="A78" s="31" t="s">
        <v>255</v>
      </c>
      <c r="B78" s="36">
        <v>8.5</v>
      </c>
      <c r="E78" s="100" t="s">
        <v>298</v>
      </c>
    </row>
    <row r="79" spans="1:5" ht="26" x14ac:dyDescent="0.2">
      <c r="A79" s="31" t="s">
        <v>198</v>
      </c>
      <c r="B79" s="45">
        <v>17.5</v>
      </c>
    </row>
    <row r="80" spans="1:5" ht="26" x14ac:dyDescent="0.2">
      <c r="A80" s="31" t="s">
        <v>199</v>
      </c>
      <c r="B80" s="45">
        <v>0</v>
      </c>
      <c r="E80" s="27"/>
    </row>
    <row r="81" spans="1:5" x14ac:dyDescent="0.2">
      <c r="A81" s="31" t="s">
        <v>200</v>
      </c>
      <c r="B81" s="45">
        <v>5</v>
      </c>
      <c r="E81" s="27"/>
    </row>
    <row r="82" spans="1:5" x14ac:dyDescent="0.2">
      <c r="A82" s="31" t="s">
        <v>276</v>
      </c>
      <c r="B82" s="45">
        <v>2.2999999999999998</v>
      </c>
      <c r="E82" s="27"/>
    </row>
    <row r="83" spans="1:5" x14ac:dyDescent="0.2">
      <c r="A83" s="31" t="s">
        <v>277</v>
      </c>
      <c r="B83" s="45">
        <v>0</v>
      </c>
      <c r="E83" s="27"/>
    </row>
    <row r="84" spans="1:5" x14ac:dyDescent="0.2">
      <c r="A84" s="31" t="s">
        <v>278</v>
      </c>
      <c r="B84" s="38">
        <v>1000</v>
      </c>
      <c r="E84" s="27"/>
    </row>
    <row r="85" spans="1:5" ht="39" x14ac:dyDescent="0.2">
      <c r="A85" s="31" t="s">
        <v>279</v>
      </c>
      <c r="B85" s="38">
        <v>0</v>
      </c>
      <c r="E85" s="27" t="s">
        <v>280</v>
      </c>
    </row>
    <row r="86" spans="1:5" x14ac:dyDescent="0.2">
      <c r="B86" s="47"/>
      <c r="E86" s="27"/>
    </row>
    <row r="87" spans="1:5" x14ac:dyDescent="0.2">
      <c r="A87" s="35" t="s">
        <v>281</v>
      </c>
      <c r="B87" s="34"/>
      <c r="E87" s="27"/>
    </row>
    <row r="88" spans="1:5" ht="26" x14ac:dyDescent="0.2">
      <c r="A88" s="31" t="s">
        <v>282</v>
      </c>
      <c r="B88" s="46">
        <v>30</v>
      </c>
      <c r="E88" s="100" t="s">
        <v>298</v>
      </c>
    </row>
    <row r="89" spans="1:5" ht="39" x14ac:dyDescent="0.2">
      <c r="A89" s="31" t="s">
        <v>283</v>
      </c>
      <c r="B89" s="48">
        <v>70000</v>
      </c>
      <c r="E89" s="126" t="s">
        <v>384</v>
      </c>
    </row>
    <row r="90" spans="1:5" ht="39" x14ac:dyDescent="0.2">
      <c r="A90" s="31" t="s">
        <v>284</v>
      </c>
      <c r="B90" s="38">
        <v>60</v>
      </c>
      <c r="E90" s="126" t="s">
        <v>385</v>
      </c>
    </row>
    <row r="91" spans="1:5" x14ac:dyDescent="0.2">
      <c r="B91" s="48"/>
      <c r="E91" s="27"/>
    </row>
    <row r="92" spans="1:5" x14ac:dyDescent="0.2">
      <c r="A92" s="35" t="s">
        <v>27</v>
      </c>
      <c r="B92" s="48"/>
      <c r="E92" s="27"/>
    </row>
    <row r="93" spans="1:5" ht="26" x14ac:dyDescent="0.2">
      <c r="A93" s="31" t="s">
        <v>285</v>
      </c>
      <c r="B93" s="49">
        <v>0.04</v>
      </c>
      <c r="E93" s="27"/>
    </row>
    <row r="94" spans="1:5" x14ac:dyDescent="0.2">
      <c r="E94" s="27"/>
    </row>
    <row r="95" spans="1:5" x14ac:dyDescent="0.2">
      <c r="A95" s="35" t="s">
        <v>156</v>
      </c>
      <c r="B95" s="32"/>
      <c r="C95" s="50"/>
      <c r="E95" s="27"/>
    </row>
    <row r="96" spans="1:5" x14ac:dyDescent="0.2">
      <c r="A96" s="31" t="s">
        <v>268</v>
      </c>
      <c r="B96" s="38">
        <v>36</v>
      </c>
      <c r="C96" s="50"/>
      <c r="E96" s="27"/>
    </row>
    <row r="97" spans="1:9" x14ac:dyDescent="0.2">
      <c r="A97" s="31" t="s">
        <v>269</v>
      </c>
      <c r="B97" s="38">
        <v>45</v>
      </c>
      <c r="C97" s="50"/>
      <c r="E97" s="27"/>
    </row>
    <row r="98" spans="1:9" x14ac:dyDescent="0.2">
      <c r="A98" s="31" t="s">
        <v>193</v>
      </c>
      <c r="B98" s="38">
        <v>22</v>
      </c>
      <c r="E98" s="27"/>
    </row>
    <row r="99" spans="1:9" ht="26" x14ac:dyDescent="0.2">
      <c r="A99" s="31" t="s">
        <v>270</v>
      </c>
      <c r="B99" s="51">
        <v>4.4999999999999998E-2</v>
      </c>
      <c r="E99" s="27"/>
    </row>
    <row r="100" spans="1:9" ht="6" customHeight="1" thickBot="1" x14ac:dyDescent="0.25">
      <c r="B100" s="51"/>
      <c r="E100" s="27"/>
    </row>
    <row r="101" spans="1:9" ht="31" customHeight="1" thickTop="1" x14ac:dyDescent="0.2">
      <c r="A101" s="131" t="s">
        <v>321</v>
      </c>
      <c r="B101" s="132"/>
      <c r="C101" s="133"/>
      <c r="D101" s="99"/>
      <c r="E101" s="130"/>
      <c r="F101" s="130"/>
      <c r="G101" s="130"/>
      <c r="H101" s="130"/>
      <c r="I101" s="130"/>
    </row>
    <row r="102" spans="1:9" ht="16" x14ac:dyDescent="0.2">
      <c r="A102" s="108"/>
      <c r="B102" s="114"/>
      <c r="C102" s="115"/>
    </row>
    <row r="103" spans="1:9" ht="33" customHeight="1" x14ac:dyDescent="0.2">
      <c r="A103" s="108" t="s">
        <v>275</v>
      </c>
      <c r="B103" s="116"/>
      <c r="C103" s="103">
        <f>$C$164+$C$173</f>
        <v>1005.8294426470588</v>
      </c>
      <c r="D103" s="84"/>
      <c r="F103" s="82"/>
      <c r="G103" s="82"/>
    </row>
    <row r="104" spans="1:9" ht="32" x14ac:dyDescent="0.2">
      <c r="A104" s="108" t="s">
        <v>327</v>
      </c>
      <c r="B104" s="117"/>
      <c r="C104" s="104">
        <f>C103/$B$93</f>
        <v>25145.736066176469</v>
      </c>
      <c r="F104" s="63"/>
      <c r="G104" s="63"/>
    </row>
    <row r="105" spans="1:9" ht="8" customHeight="1" thickBot="1" x14ac:dyDescent="0.25">
      <c r="A105" s="105"/>
      <c r="B105" s="118"/>
      <c r="C105" s="119"/>
      <c r="F105" s="85"/>
      <c r="G105" s="85"/>
    </row>
    <row r="106" spans="1:9" ht="8" customHeight="1" x14ac:dyDescent="0.2">
      <c r="A106" s="108"/>
      <c r="B106" s="120"/>
      <c r="C106" s="103"/>
      <c r="F106" s="91"/>
      <c r="G106" s="91"/>
    </row>
    <row r="107" spans="1:9" ht="32" x14ac:dyDescent="0.2">
      <c r="A107" s="108" t="s">
        <v>329</v>
      </c>
      <c r="B107" s="120"/>
      <c r="C107" s="103">
        <f>$C$180</f>
        <v>2393.3333333333335</v>
      </c>
      <c r="F107" s="91"/>
      <c r="G107" s="91"/>
    </row>
    <row r="108" spans="1:9" ht="32" x14ac:dyDescent="0.2">
      <c r="A108" s="108" t="s">
        <v>330</v>
      </c>
      <c r="B108" s="117"/>
      <c r="C108" s="104">
        <f>C107/$B$93</f>
        <v>59833.333333333336</v>
      </c>
      <c r="F108" s="63"/>
      <c r="G108" s="63"/>
    </row>
    <row r="109" spans="1:9" ht="17" thickBot="1" x14ac:dyDescent="0.25">
      <c r="A109" s="111"/>
      <c r="B109" s="121"/>
      <c r="C109" s="122"/>
      <c r="F109" s="80"/>
    </row>
    <row r="110" spans="1:9" ht="14" thickTop="1" x14ac:dyDescent="0.2">
      <c r="B110" s="38"/>
      <c r="E110" s="52"/>
    </row>
    <row r="111" spans="1:9" ht="14" customHeight="1" x14ac:dyDescent="0.2">
      <c r="A111" s="130" t="s">
        <v>24</v>
      </c>
      <c r="B111" s="130"/>
      <c r="C111" s="130"/>
      <c r="D111" s="130"/>
      <c r="E111" s="130"/>
    </row>
    <row r="112" spans="1:9" ht="15" customHeight="1" x14ac:dyDescent="0.15">
      <c r="A112" s="137" t="s">
        <v>25</v>
      </c>
      <c r="B112" s="138"/>
      <c r="C112" s="138"/>
      <c r="D112" s="97"/>
      <c r="E112" s="98" t="s">
        <v>26</v>
      </c>
      <c r="F112" s="99"/>
      <c r="G112" s="99"/>
    </row>
    <row r="113" spans="1:7" x14ac:dyDescent="0.2">
      <c r="A113" s="35" t="s">
        <v>174</v>
      </c>
      <c r="B113" s="32"/>
    </row>
    <row r="114" spans="1:7" x14ac:dyDescent="0.2">
      <c r="A114" s="31" t="s">
        <v>220</v>
      </c>
      <c r="B114" s="34">
        <f>B96+(B96*B99)</f>
        <v>37.619999999999997</v>
      </c>
      <c r="E114" s="100" t="s">
        <v>299</v>
      </c>
    </row>
    <row r="115" spans="1:7" x14ac:dyDescent="0.2">
      <c r="A115" s="31" t="s">
        <v>221</v>
      </c>
      <c r="B115" s="34">
        <f>B97+(B97*B99)</f>
        <v>47.024999999999999</v>
      </c>
      <c r="E115" s="100" t="s">
        <v>300</v>
      </c>
    </row>
    <row r="116" spans="1:7" x14ac:dyDescent="0.2">
      <c r="A116" s="31" t="s">
        <v>222</v>
      </c>
      <c r="B116" s="34">
        <f>B98+(B98*B99)</f>
        <v>22.99</v>
      </c>
      <c r="E116" s="100" t="s">
        <v>301</v>
      </c>
    </row>
    <row r="117" spans="1:7" x14ac:dyDescent="0.2">
      <c r="C117" s="34"/>
      <c r="E117" s="27"/>
    </row>
    <row r="118" spans="1:7" x14ac:dyDescent="0.2">
      <c r="A118" s="35" t="s">
        <v>223</v>
      </c>
      <c r="B118" s="32"/>
      <c r="C118" s="34"/>
      <c r="E118" s="27"/>
    </row>
    <row r="119" spans="1:7" x14ac:dyDescent="0.2">
      <c r="A119" s="31" t="s">
        <v>147</v>
      </c>
      <c r="B119" s="34">
        <f>B17*B19*2</f>
        <v>37.450000000000003</v>
      </c>
      <c r="C119" s="34"/>
      <c r="E119" s="100" t="s">
        <v>286</v>
      </c>
    </row>
    <row r="120" spans="1:7" x14ac:dyDescent="0.2">
      <c r="A120" s="31" t="s">
        <v>224</v>
      </c>
      <c r="B120" s="34">
        <f>B20</f>
        <v>0</v>
      </c>
      <c r="C120" s="34"/>
      <c r="E120" s="27" t="s">
        <v>287</v>
      </c>
    </row>
    <row r="121" spans="1:7" ht="26" x14ac:dyDescent="0.2">
      <c r="A121" s="31" t="s">
        <v>194</v>
      </c>
      <c r="B121" s="34">
        <f>(B114*B18*2)</f>
        <v>75.239999999999995</v>
      </c>
      <c r="C121" s="34"/>
      <c r="E121" s="100" t="s">
        <v>302</v>
      </c>
    </row>
    <row r="122" spans="1:7" ht="26" x14ac:dyDescent="0.2">
      <c r="A122" s="31" t="s">
        <v>225</v>
      </c>
      <c r="B122" s="34">
        <f>(B115*B18*2)</f>
        <v>94.05</v>
      </c>
      <c r="C122" s="54"/>
      <c r="E122" s="100" t="s">
        <v>303</v>
      </c>
    </row>
    <row r="123" spans="1:7" x14ac:dyDescent="0.2">
      <c r="B123" s="34"/>
      <c r="C123" s="54"/>
      <c r="E123" s="27"/>
    </row>
    <row r="124" spans="1:7" ht="39" customHeight="1" x14ac:dyDescent="0.15">
      <c r="A124" s="53"/>
      <c r="B124" s="53"/>
      <c r="C124" s="96" t="s">
        <v>175</v>
      </c>
      <c r="D124" s="97"/>
      <c r="E124" s="98" t="s">
        <v>334</v>
      </c>
    </row>
    <row r="125" spans="1:7" x14ac:dyDescent="0.2">
      <c r="A125" s="35" t="s">
        <v>226</v>
      </c>
      <c r="B125" s="32"/>
      <c r="E125" s="27"/>
    </row>
    <row r="126" spans="1:7" ht="26" x14ac:dyDescent="0.2">
      <c r="A126" s="31" t="s">
        <v>369</v>
      </c>
      <c r="B126" s="34">
        <f>((B23+B24+B25)*B114)+((B26+B27+B28)*B115)+(B29*B116)+IF(B24=0,0,B121)+IF(B27=0,0,B122)</f>
        <v>359.89800000000002</v>
      </c>
      <c r="C126" s="54"/>
      <c r="E126" s="100" t="s">
        <v>304</v>
      </c>
      <c r="F126" s="31"/>
      <c r="G126" s="40"/>
    </row>
    <row r="127" spans="1:7" x14ac:dyDescent="0.2">
      <c r="A127" s="31" t="s">
        <v>370</v>
      </c>
      <c r="B127" s="34">
        <f>(B119+B120)*B32</f>
        <v>37.450000000000003</v>
      </c>
      <c r="C127" s="54"/>
      <c r="E127" s="100" t="s">
        <v>305</v>
      </c>
      <c r="F127" s="31"/>
      <c r="G127" s="40"/>
    </row>
    <row r="128" spans="1:7" x14ac:dyDescent="0.2">
      <c r="A128" s="31" t="s">
        <v>308</v>
      </c>
      <c r="B128" s="34">
        <f>B33</f>
        <v>0</v>
      </c>
      <c r="C128" s="54"/>
      <c r="E128" s="100" t="s">
        <v>309</v>
      </c>
      <c r="F128" s="31"/>
      <c r="G128" s="40"/>
    </row>
    <row r="129" spans="1:7" x14ac:dyDescent="0.2">
      <c r="A129" s="31" t="s">
        <v>371</v>
      </c>
      <c r="B129" s="34">
        <f>B30</f>
        <v>14</v>
      </c>
      <c r="C129" s="54"/>
      <c r="E129" s="100" t="s">
        <v>288</v>
      </c>
      <c r="F129" s="31"/>
      <c r="G129" s="40"/>
    </row>
    <row r="130" spans="1:7" x14ac:dyDescent="0.2">
      <c r="A130" s="31" t="s">
        <v>372</v>
      </c>
      <c r="B130" s="55">
        <f>IF(B36=0,0,(B37*B121)+(B38*B122)+B119+B120)</f>
        <v>0</v>
      </c>
      <c r="C130" s="54"/>
      <c r="E130" s="100" t="s">
        <v>306</v>
      </c>
      <c r="F130" s="41"/>
      <c r="G130" s="40"/>
    </row>
    <row r="131" spans="1:7" x14ac:dyDescent="0.2">
      <c r="A131" s="31" t="s">
        <v>105</v>
      </c>
      <c r="B131" s="55">
        <f>IF(B40=0,0,(1/B40)*B39)</f>
        <v>0</v>
      </c>
      <c r="C131" s="56"/>
      <c r="E131" s="100" t="s">
        <v>307</v>
      </c>
      <c r="F131" s="41"/>
      <c r="G131" s="40"/>
    </row>
    <row r="132" spans="1:7" x14ac:dyDescent="0.2">
      <c r="A132" s="57" t="s">
        <v>227</v>
      </c>
      <c r="B132" s="58"/>
      <c r="C132" s="59">
        <f>(B126+B127+B129)*B31+B130+B131</f>
        <v>411.34800000000001</v>
      </c>
      <c r="E132" s="100" t="s">
        <v>310</v>
      </c>
      <c r="F132" s="31"/>
      <c r="G132" s="40"/>
    </row>
    <row r="133" spans="1:7" x14ac:dyDescent="0.2">
      <c r="B133" s="34"/>
      <c r="C133" s="38"/>
      <c r="E133" s="27"/>
      <c r="F133" s="31"/>
      <c r="G133" s="40"/>
    </row>
    <row r="134" spans="1:7" x14ac:dyDescent="0.2">
      <c r="A134" s="130" t="s">
        <v>228</v>
      </c>
      <c r="B134" s="130"/>
      <c r="E134" s="27"/>
      <c r="F134" s="31"/>
      <c r="G134" s="40"/>
    </row>
    <row r="135" spans="1:7" x14ac:dyDescent="0.2">
      <c r="A135" s="31" t="s">
        <v>229</v>
      </c>
      <c r="B135" s="38">
        <f>(B43*B114)+(B44*B115)+(B45*B116)</f>
        <v>87.78</v>
      </c>
      <c r="E135" s="100" t="s">
        <v>311</v>
      </c>
    </row>
    <row r="136" spans="1:7" x14ac:dyDescent="0.2">
      <c r="A136" s="31" t="s">
        <v>67</v>
      </c>
      <c r="B136" s="60">
        <f>B46</f>
        <v>7</v>
      </c>
      <c r="C136" s="61"/>
      <c r="E136" s="100" t="s">
        <v>312</v>
      </c>
    </row>
    <row r="137" spans="1:7" x14ac:dyDescent="0.2">
      <c r="A137" s="57" t="s">
        <v>189</v>
      </c>
      <c r="B137" s="58"/>
      <c r="C137" s="59">
        <f>B135+B136</f>
        <v>94.78</v>
      </c>
      <c r="E137" s="100" t="s">
        <v>313</v>
      </c>
    </row>
    <row r="138" spans="1:7" x14ac:dyDescent="0.2">
      <c r="A138" s="62"/>
      <c r="B138" s="63"/>
      <c r="C138" s="64"/>
      <c r="E138" s="27"/>
    </row>
    <row r="139" spans="1:7" x14ac:dyDescent="0.2">
      <c r="A139" s="65" t="s">
        <v>230</v>
      </c>
      <c r="B139" s="65"/>
      <c r="E139" s="27"/>
    </row>
    <row r="140" spans="1:7" ht="26" x14ac:dyDescent="0.2">
      <c r="A140" s="31" t="s">
        <v>229</v>
      </c>
      <c r="B140" s="60">
        <f>(B49*B114)+(B50*B115)+(B51*B116)+(B52*B121)+(B53*B122)</f>
        <v>157.27249999999998</v>
      </c>
      <c r="C140" s="66"/>
      <c r="E140" s="100" t="s">
        <v>314</v>
      </c>
    </row>
    <row r="141" spans="1:7" x14ac:dyDescent="0.2">
      <c r="A141" s="31" t="s">
        <v>335</v>
      </c>
      <c r="B141" s="60">
        <f>B52*(B119+B120)+B53*(B119+B120)</f>
        <v>37.450000000000003</v>
      </c>
      <c r="C141" s="66"/>
      <c r="E141" s="100" t="s">
        <v>315</v>
      </c>
      <c r="F141" s="27"/>
      <c r="G141" s="99"/>
    </row>
    <row r="142" spans="1:7" x14ac:dyDescent="0.2">
      <c r="A142" s="31" t="s">
        <v>253</v>
      </c>
      <c r="B142" s="60">
        <f>B54</f>
        <v>3</v>
      </c>
      <c r="C142" s="66"/>
      <c r="E142" s="100" t="s">
        <v>316</v>
      </c>
    </row>
    <row r="143" spans="1:7" x14ac:dyDescent="0.2">
      <c r="A143" s="31" t="s">
        <v>264</v>
      </c>
      <c r="B143" s="51">
        <f>1/B55</f>
        <v>0.05</v>
      </c>
      <c r="C143" s="67"/>
      <c r="E143" s="100" t="s">
        <v>317</v>
      </c>
    </row>
    <row r="144" spans="1:7" x14ac:dyDescent="0.2">
      <c r="A144" s="57" t="s">
        <v>232</v>
      </c>
      <c r="B144" s="58"/>
      <c r="C144" s="59">
        <f>(B140+B141+B142)*B143</f>
        <v>9.8861249999999998</v>
      </c>
      <c r="E144" s="100" t="s">
        <v>318</v>
      </c>
    </row>
    <row r="145" spans="1:5" x14ac:dyDescent="0.2">
      <c r="C145" s="68"/>
    </row>
    <row r="146" spans="1:5" x14ac:dyDescent="0.2">
      <c r="A146" s="130" t="s">
        <v>188</v>
      </c>
      <c r="B146" s="130"/>
      <c r="C146" s="130"/>
      <c r="D146" s="130"/>
      <c r="E146" s="130"/>
    </row>
    <row r="147" spans="1:5" ht="26" x14ac:dyDescent="0.2">
      <c r="A147" s="31" t="s">
        <v>254</v>
      </c>
      <c r="B147" s="38">
        <f>(B114*B59)+(B115*B60)+(B116*B61)+(B62*B121)+(B63*B122)</f>
        <v>598.78499999999997</v>
      </c>
      <c r="C147" s="66"/>
      <c r="E147" s="100" t="s">
        <v>340</v>
      </c>
    </row>
    <row r="148" spans="1:5" x14ac:dyDescent="0.2">
      <c r="A148" s="31" t="s">
        <v>336</v>
      </c>
      <c r="B148" s="38">
        <f>(B62*(B119+B120))+(B63*(B119+B120))</f>
        <v>56.175000000000004</v>
      </c>
      <c r="C148" s="66"/>
      <c r="E148" s="100" t="s">
        <v>341</v>
      </c>
    </row>
    <row r="149" spans="1:5" x14ac:dyDescent="0.2">
      <c r="A149" s="31" t="s">
        <v>374</v>
      </c>
      <c r="B149" s="38">
        <f>B64</f>
        <v>100</v>
      </c>
      <c r="C149" s="66"/>
      <c r="E149" s="100" t="s">
        <v>342</v>
      </c>
    </row>
    <row r="150" spans="1:5" x14ac:dyDescent="0.2">
      <c r="A150" s="31" t="s">
        <v>337</v>
      </c>
      <c r="B150" s="51">
        <f>IF(B58=0,0,1/B58)</f>
        <v>0.05</v>
      </c>
      <c r="C150" s="67"/>
      <c r="E150" s="100" t="s">
        <v>343</v>
      </c>
    </row>
    <row r="151" spans="1:5" x14ac:dyDescent="0.2">
      <c r="A151" s="57" t="s">
        <v>338</v>
      </c>
      <c r="B151" s="58"/>
      <c r="C151" s="59">
        <f>(B147+B148+B149)*B150</f>
        <v>37.747999999999998</v>
      </c>
      <c r="E151" s="69" t="s">
        <v>344</v>
      </c>
    </row>
    <row r="152" spans="1:5" x14ac:dyDescent="0.2">
      <c r="B152" s="70"/>
      <c r="C152" s="68"/>
    </row>
    <row r="153" spans="1:5" x14ac:dyDescent="0.2">
      <c r="C153" s="68"/>
    </row>
    <row r="154" spans="1:5" x14ac:dyDescent="0.2">
      <c r="A154" s="35" t="s">
        <v>339</v>
      </c>
      <c r="C154" s="68"/>
    </row>
    <row r="155" spans="1:5" ht="26" x14ac:dyDescent="0.2">
      <c r="A155" s="31" t="s">
        <v>191</v>
      </c>
      <c r="B155" s="38">
        <f>(B67*B114)+(B68*B115)+(B69*B116)+(B70*B121)+(B71*B122)</f>
        <v>572.66</v>
      </c>
      <c r="C155" s="68"/>
      <c r="E155" s="100" t="s">
        <v>345</v>
      </c>
    </row>
    <row r="156" spans="1:5" x14ac:dyDescent="0.2">
      <c r="A156" s="31" t="s">
        <v>187</v>
      </c>
      <c r="B156" s="38">
        <f>(B70*(B119+B120))+(B71*(B119+B120))</f>
        <v>74.900000000000006</v>
      </c>
      <c r="C156" s="68"/>
      <c r="E156" s="71" t="s">
        <v>346</v>
      </c>
    </row>
    <row r="157" spans="1:5" x14ac:dyDescent="0.2">
      <c r="A157" s="31" t="s">
        <v>271</v>
      </c>
      <c r="B157" s="47">
        <f>1/B72</f>
        <v>0.02</v>
      </c>
      <c r="C157" s="72"/>
      <c r="E157" s="29" t="s">
        <v>347</v>
      </c>
    </row>
    <row r="158" spans="1:5" x14ac:dyDescent="0.2">
      <c r="A158" s="57" t="s">
        <v>241</v>
      </c>
      <c r="B158" s="58"/>
      <c r="C158" s="59">
        <f>(B155+B156)*B157</f>
        <v>12.9512</v>
      </c>
      <c r="E158" s="29" t="s">
        <v>348</v>
      </c>
    </row>
    <row r="159" spans="1:5" x14ac:dyDescent="0.2">
      <c r="A159" s="62"/>
      <c r="B159" s="63"/>
      <c r="C159" s="59"/>
    </row>
    <row r="160" spans="1:5" x14ac:dyDescent="0.2">
      <c r="A160" s="35" t="s">
        <v>242</v>
      </c>
      <c r="C160" s="68"/>
    </row>
    <row r="161" spans="1:5" x14ac:dyDescent="0.2">
      <c r="A161" s="31" t="s">
        <v>125</v>
      </c>
      <c r="B161" s="38">
        <f>B75</f>
        <v>200</v>
      </c>
      <c r="C161" s="73"/>
      <c r="E161" s="100" t="s">
        <v>349</v>
      </c>
    </row>
    <row r="162" spans="1:5" x14ac:dyDescent="0.2">
      <c r="A162" s="57" t="s">
        <v>243</v>
      </c>
      <c r="B162" s="58"/>
      <c r="C162" s="59">
        <f>B161</f>
        <v>200</v>
      </c>
      <c r="E162" s="69" t="s">
        <v>350</v>
      </c>
    </row>
    <row r="163" spans="1:5" ht="14" thickBot="1" x14ac:dyDescent="0.25">
      <c r="A163" s="62"/>
      <c r="B163" s="63"/>
      <c r="C163" s="59"/>
    </row>
    <row r="164" spans="1:5" ht="14" thickTop="1" x14ac:dyDescent="0.2">
      <c r="A164" s="35" t="s">
        <v>28</v>
      </c>
      <c r="B164" s="32"/>
      <c r="C164" s="74">
        <f>C132+C137+C144+C151+C158+C162</f>
        <v>766.71332500000005</v>
      </c>
      <c r="E164" s="69" t="s">
        <v>351</v>
      </c>
    </row>
    <row r="165" spans="1:5" x14ac:dyDescent="0.2">
      <c r="A165" s="35"/>
      <c r="B165" s="32"/>
      <c r="C165" s="75"/>
      <c r="E165" s="69"/>
    </row>
    <row r="166" spans="1:5" x14ac:dyDescent="0.2">
      <c r="A166" s="130" t="s">
        <v>126</v>
      </c>
      <c r="B166" s="130"/>
      <c r="C166" s="130"/>
      <c r="D166" s="130"/>
      <c r="E166" s="130"/>
    </row>
    <row r="167" spans="1:5" x14ac:dyDescent="0.2">
      <c r="A167" s="35"/>
      <c r="B167" s="38"/>
      <c r="E167" s="65"/>
    </row>
    <row r="168" spans="1:5" x14ac:dyDescent="0.2">
      <c r="A168" s="35" t="s">
        <v>244</v>
      </c>
      <c r="B168" s="32"/>
      <c r="C168" s="68"/>
    </row>
    <row r="169" spans="1:5" ht="26" x14ac:dyDescent="0.2">
      <c r="A169" s="31" t="s">
        <v>99</v>
      </c>
      <c r="B169" s="38">
        <f>(B114*B79)+(B115*B80)+(B116*B81)+(B82*B121)+(B83*B122)</f>
        <v>946.35199999999986</v>
      </c>
      <c r="C169" s="68"/>
      <c r="E169" s="100" t="s">
        <v>352</v>
      </c>
    </row>
    <row r="170" spans="1:5" x14ac:dyDescent="0.2">
      <c r="A170" s="31" t="s">
        <v>245</v>
      </c>
      <c r="B170" s="38">
        <f>(B82*(B119+B120))+(B83*(B119+B120))</f>
        <v>86.135000000000005</v>
      </c>
      <c r="C170" s="68"/>
      <c r="E170" s="100" t="s">
        <v>353</v>
      </c>
    </row>
    <row r="171" spans="1:5" x14ac:dyDescent="0.2">
      <c r="A171" s="31" t="s">
        <v>246</v>
      </c>
      <c r="B171" s="38">
        <f>B84</f>
        <v>1000</v>
      </c>
      <c r="C171" s="68"/>
      <c r="E171" s="100" t="s">
        <v>354</v>
      </c>
    </row>
    <row r="172" spans="1:5" x14ac:dyDescent="0.2">
      <c r="A172" s="31" t="s">
        <v>116</v>
      </c>
      <c r="B172" s="51">
        <f>1/B78</f>
        <v>0.11764705882352941</v>
      </c>
      <c r="C172" s="73"/>
      <c r="E172" s="29" t="s">
        <v>355</v>
      </c>
    </row>
    <row r="173" spans="1:5" x14ac:dyDescent="0.2">
      <c r="A173" s="57" t="s">
        <v>247</v>
      </c>
      <c r="B173" s="58"/>
      <c r="C173" s="59">
        <f>(B169+B170+B171)*B172</f>
        <v>239.11611764705881</v>
      </c>
      <c r="E173" s="29" t="s">
        <v>356</v>
      </c>
    </row>
    <row r="174" spans="1:5" x14ac:dyDescent="0.2">
      <c r="A174" s="35"/>
      <c r="C174" s="59"/>
    </row>
    <row r="175" spans="1:5" x14ac:dyDescent="0.2">
      <c r="A175" s="35" t="s">
        <v>117</v>
      </c>
      <c r="B175" s="32"/>
      <c r="C175" s="59"/>
      <c r="E175" s="69"/>
    </row>
    <row r="176" spans="1:5" x14ac:dyDescent="0.2">
      <c r="A176" s="31" t="s">
        <v>248</v>
      </c>
      <c r="B176" s="128">
        <f>B89</f>
        <v>70000</v>
      </c>
      <c r="C176" s="59"/>
      <c r="E176" s="29" t="s">
        <v>357</v>
      </c>
    </row>
    <row r="177" spans="1:5" x14ac:dyDescent="0.2">
      <c r="A177" s="31" t="s">
        <v>263</v>
      </c>
      <c r="B177" s="47">
        <f>1/B88</f>
        <v>3.3333333333333333E-2</v>
      </c>
      <c r="C177" s="127"/>
      <c r="E177" s="29" t="s">
        <v>358</v>
      </c>
    </row>
    <row r="178" spans="1:5" x14ac:dyDescent="0.2">
      <c r="A178" s="31" t="s">
        <v>377</v>
      </c>
      <c r="B178" s="60">
        <f>B176*B177</f>
        <v>2333.3333333333335</v>
      </c>
      <c r="C178" s="63"/>
      <c r="E178" s="29" t="s">
        <v>359</v>
      </c>
    </row>
    <row r="179" spans="1:5" x14ac:dyDescent="0.2">
      <c r="A179" s="31" t="s">
        <v>284</v>
      </c>
      <c r="B179" s="34">
        <f>B90</f>
        <v>60</v>
      </c>
      <c r="C179" s="38"/>
      <c r="E179" s="29" t="s">
        <v>375</v>
      </c>
    </row>
    <row r="180" spans="1:5" x14ac:dyDescent="0.2">
      <c r="A180" s="57" t="s">
        <v>376</v>
      </c>
      <c r="B180" s="58"/>
      <c r="C180" s="58">
        <f>B178+B179</f>
        <v>2393.3333333333335</v>
      </c>
      <c r="E180" s="29" t="s">
        <v>378</v>
      </c>
    </row>
    <row r="181" spans="1:5" x14ac:dyDescent="0.2">
      <c r="A181" s="35"/>
      <c r="C181" s="38"/>
    </row>
    <row r="182" spans="1:5" ht="14" thickBot="1" x14ac:dyDescent="0.25"/>
    <row r="183" spans="1:5" x14ac:dyDescent="0.2">
      <c r="A183" s="76" t="s">
        <v>249</v>
      </c>
      <c r="B183" s="77"/>
      <c r="C183" s="78"/>
      <c r="E183" s="65"/>
    </row>
    <row r="184" spans="1:5" x14ac:dyDescent="0.2">
      <c r="A184" s="79"/>
      <c r="B184" s="80"/>
      <c r="C184" s="81"/>
    </row>
    <row r="185" spans="1:5" x14ac:dyDescent="0.2">
      <c r="A185" s="79" t="s">
        <v>250</v>
      </c>
      <c r="B185" s="82"/>
      <c r="C185" s="83">
        <f>C164+C173</f>
        <v>1005.8294426470588</v>
      </c>
      <c r="D185" s="84"/>
      <c r="E185" s="29" t="s">
        <v>360</v>
      </c>
    </row>
    <row r="186" spans="1:5" ht="27" thickBot="1" x14ac:dyDescent="0.25">
      <c r="A186" s="79" t="s">
        <v>251</v>
      </c>
      <c r="B186" s="85"/>
      <c r="C186" s="86">
        <f>B93</f>
        <v>0.04</v>
      </c>
      <c r="E186" s="29" t="s">
        <v>361</v>
      </c>
    </row>
    <row r="187" spans="1:5" ht="14" thickTop="1" x14ac:dyDescent="0.2">
      <c r="A187" s="87" t="s">
        <v>252</v>
      </c>
      <c r="B187" s="88"/>
      <c r="C187" s="89">
        <f>C185/C186</f>
        <v>25145.736066176469</v>
      </c>
      <c r="E187" s="29" t="s">
        <v>362</v>
      </c>
    </row>
    <row r="188" spans="1:5" x14ac:dyDescent="0.2">
      <c r="A188" s="90"/>
      <c r="B188" s="85"/>
      <c r="C188" s="86"/>
    </row>
    <row r="189" spans="1:5" x14ac:dyDescent="0.2">
      <c r="A189" s="79"/>
      <c r="B189" s="91"/>
      <c r="C189" s="92"/>
    </row>
    <row r="190" spans="1:5" x14ac:dyDescent="0.2">
      <c r="A190" s="93" t="s">
        <v>169</v>
      </c>
      <c r="B190" s="91"/>
      <c r="C190" s="92">
        <f>C180</f>
        <v>2393.3333333333335</v>
      </c>
      <c r="E190" s="29" t="s">
        <v>379</v>
      </c>
    </row>
    <row r="191" spans="1:5" ht="27" thickBot="1" x14ac:dyDescent="0.25">
      <c r="A191" s="79" t="s">
        <v>251</v>
      </c>
      <c r="B191" s="94"/>
      <c r="C191" s="95">
        <f>B93</f>
        <v>0.04</v>
      </c>
      <c r="E191" s="29" t="s">
        <v>363</v>
      </c>
    </row>
    <row r="192" spans="1:5" ht="28" thickTop="1" thickBot="1" x14ac:dyDescent="0.25">
      <c r="A192" s="123" t="s">
        <v>380</v>
      </c>
      <c r="B192" s="124"/>
      <c r="C192" s="125">
        <f>C190/C191</f>
        <v>59833.333333333336</v>
      </c>
      <c r="E192" s="29" t="s">
        <v>364</v>
      </c>
    </row>
    <row r="193" spans="3:3" ht="14" thickTop="1" x14ac:dyDescent="0.2">
      <c r="C193" s="34"/>
    </row>
  </sheetData>
  <customSheetViews>
    <customSheetView guid="{F4FD5288-A4C9-8A4F-835F-770A3517CCB0}" scale="150" showPageBreaks="1" printArea="1" topLeftCell="A88">
      <selection activeCell="A116" sqref="A116:C116"/>
      <pageMargins left="0.7" right="0.7" top="0.75" bottom="0.75" header="0.3" footer="0.3"/>
      <printOptions headings="1" gridLines="1"/>
    </customSheetView>
    <customSheetView guid="{D8B52D98-C70B-F94C-ACC6-2024E0AB3E6A}" scale="150" showPageBreaks="1" printArea="1" view="pageLayout">
      <selection activeCell="A7" sqref="A7:E7"/>
      <rowBreaks count="2" manualBreakCount="2">
        <brk id="20" max="6" man="1"/>
        <brk id="97" max="6" man="1"/>
      </rowBreaks>
      <pageMargins left="0.7" right="0.7" top="0.75" bottom="0.75" header="0.3" footer="0.3"/>
      <printOptions headings="1" gridLines="1"/>
    </customSheetView>
  </customSheetViews>
  <mergeCells count="16">
    <mergeCell ref="A3:E3"/>
    <mergeCell ref="A1:E1"/>
    <mergeCell ref="F13:H14"/>
    <mergeCell ref="E101:I101"/>
    <mergeCell ref="A166:E166"/>
    <mergeCell ref="A7:E7"/>
    <mergeCell ref="A134:B134"/>
    <mergeCell ref="A11:E11"/>
    <mergeCell ref="A146:E146"/>
    <mergeCell ref="A101:C101"/>
    <mergeCell ref="A111:E111"/>
    <mergeCell ref="A9:E9"/>
    <mergeCell ref="A112:C112"/>
    <mergeCell ref="A35:B35"/>
    <mergeCell ref="A12:E12"/>
    <mergeCell ref="A5:E5"/>
  </mergeCells>
  <phoneticPr fontId="10" type="noConversion"/>
  <printOptions headings="1" gridLines="1"/>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6" x14ac:dyDescent="0.2"/>
  <sheetData/>
  <customSheetViews>
    <customSheetView guid="{F4FD5288-A4C9-8A4F-835F-770A3517CCB0}">
      <pageMargins left="0.7" right="0.7" top="0.75" bottom="0.75" header="0.3" footer="0.3"/>
    </customSheetView>
    <customSheetView guid="{D8B52D98-C70B-F94C-ACC6-2024E0AB3E6A}">
      <pageMargins left="0.7" right="0.7" top="0.75" bottom="0.75" header="0.3" footer="0.3"/>
    </customSheetView>
  </customSheetView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54"/>
  <sheetViews>
    <sheetView showFormulas="1" topLeftCell="A45" workbookViewId="0">
      <selection activeCell="D53" sqref="D53:E93"/>
    </sheetView>
  </sheetViews>
  <sheetFormatPr baseColWidth="10" defaultRowHeight="16" x14ac:dyDescent="0.2"/>
  <cols>
    <col min="1" max="1" width="12" style="7" customWidth="1"/>
    <col min="2" max="2" width="6" style="7" customWidth="1"/>
    <col min="3" max="3" width="5.28515625" style="7" customWidth="1"/>
    <col min="4" max="5" width="10.7109375" style="7"/>
    <col min="6" max="6" width="3" style="7" customWidth="1"/>
    <col min="7" max="7" width="69" style="7" customWidth="1"/>
    <col min="8" max="16384" width="10.7109375" style="7"/>
  </cols>
  <sheetData>
    <row r="1" spans="1:7" x14ac:dyDescent="0.2">
      <c r="A1" s="3" t="s">
        <v>93</v>
      </c>
      <c r="G1" s="4" t="s">
        <v>104</v>
      </c>
    </row>
    <row r="2" spans="1:7" x14ac:dyDescent="0.2">
      <c r="A2" s="3" t="s">
        <v>141</v>
      </c>
      <c r="G2" s="4"/>
    </row>
    <row r="3" spans="1:7" x14ac:dyDescent="0.2">
      <c r="A3" s="4" t="s">
        <v>151</v>
      </c>
      <c r="G3" s="4"/>
    </row>
    <row r="4" spans="1:7" x14ac:dyDescent="0.2">
      <c r="B4" s="3"/>
      <c r="G4" s="4"/>
    </row>
    <row r="5" spans="1:7" ht="20" x14ac:dyDescent="0.2">
      <c r="A5" s="12" t="s">
        <v>150</v>
      </c>
      <c r="G5" s="4"/>
    </row>
    <row r="7" spans="1:7" ht="18" x14ac:dyDescent="0.2">
      <c r="A7" s="22" t="s">
        <v>11</v>
      </c>
      <c r="B7" s="3"/>
      <c r="C7" s="3"/>
      <c r="G7" s="4" t="s">
        <v>181</v>
      </c>
    </row>
    <row r="8" spans="1:7" ht="10" customHeight="1" x14ac:dyDescent="0.2">
      <c r="G8" s="4" t="s">
        <v>155</v>
      </c>
    </row>
    <row r="9" spans="1:7" x14ac:dyDescent="0.2">
      <c r="A9" s="3" t="s">
        <v>53</v>
      </c>
      <c r="B9" s="3"/>
      <c r="C9" s="3"/>
      <c r="D9" s="3"/>
      <c r="G9" s="4"/>
    </row>
    <row r="10" spans="1:7" x14ac:dyDescent="0.2">
      <c r="B10" s="7" t="s">
        <v>154</v>
      </c>
      <c r="E10" s="17">
        <v>32</v>
      </c>
      <c r="G10" s="4"/>
    </row>
    <row r="11" spans="1:7" x14ac:dyDescent="0.2">
      <c r="B11" s="7" t="s">
        <v>161</v>
      </c>
      <c r="E11" s="8">
        <v>0.75</v>
      </c>
      <c r="G11" s="4"/>
    </row>
    <row r="12" spans="1:7" x14ac:dyDescent="0.2">
      <c r="B12" s="7" t="s">
        <v>12</v>
      </c>
      <c r="E12" s="13">
        <v>0.44500000000000001</v>
      </c>
      <c r="G12" s="23" t="s">
        <v>103</v>
      </c>
    </row>
    <row r="13" spans="1:7" x14ac:dyDescent="0.2">
      <c r="B13" s="7" t="s">
        <v>92</v>
      </c>
      <c r="E13" s="14">
        <v>0</v>
      </c>
      <c r="G13" s="4"/>
    </row>
    <row r="14" spans="1:7" ht="9" customHeight="1" x14ac:dyDescent="0.2">
      <c r="G14" s="4"/>
    </row>
    <row r="15" spans="1:7" x14ac:dyDescent="0.2">
      <c r="A15" s="3" t="s">
        <v>76</v>
      </c>
      <c r="B15" s="3"/>
      <c r="C15" s="3"/>
      <c r="D15" s="3"/>
      <c r="G15" s="4"/>
    </row>
    <row r="16" spans="1:7" x14ac:dyDescent="0.2">
      <c r="B16" s="7" t="s">
        <v>0</v>
      </c>
      <c r="G16" s="4"/>
    </row>
    <row r="17" spans="1:7" x14ac:dyDescent="0.2">
      <c r="C17" s="7" t="s">
        <v>63</v>
      </c>
      <c r="E17" s="17">
        <v>1</v>
      </c>
      <c r="G17" s="4">
        <f ca="1">CELL("contents",E17)</f>
        <v>1</v>
      </c>
    </row>
    <row r="18" spans="1:7" x14ac:dyDescent="0.2">
      <c r="C18" s="7" t="s">
        <v>152</v>
      </c>
      <c r="E18" s="17">
        <v>2</v>
      </c>
      <c r="G18" s="4"/>
    </row>
    <row r="19" spans="1:7" x14ac:dyDescent="0.2">
      <c r="C19" s="7" t="s">
        <v>64</v>
      </c>
      <c r="E19" s="17">
        <v>1.25</v>
      </c>
      <c r="G19" s="4"/>
    </row>
    <row r="20" spans="1:7" x14ac:dyDescent="0.2">
      <c r="B20" s="7" t="s">
        <v>65</v>
      </c>
      <c r="E20" s="17">
        <v>1.5</v>
      </c>
      <c r="G20" s="4"/>
    </row>
    <row r="21" spans="1:7" ht="10" customHeight="1" x14ac:dyDescent="0.2">
      <c r="G21" s="4"/>
    </row>
    <row r="22" spans="1:7" x14ac:dyDescent="0.2">
      <c r="A22" s="3" t="s">
        <v>157</v>
      </c>
      <c r="B22" s="3"/>
      <c r="C22" s="3"/>
      <c r="D22" s="3"/>
      <c r="G22" s="4"/>
    </row>
    <row r="23" spans="1:7" x14ac:dyDescent="0.2">
      <c r="B23" s="7" t="s">
        <v>144</v>
      </c>
      <c r="E23" s="17">
        <v>1.5</v>
      </c>
      <c r="G23" s="4"/>
    </row>
    <row r="24" spans="1:7" x14ac:dyDescent="0.2">
      <c r="B24" s="7" t="s">
        <v>77</v>
      </c>
      <c r="E24" s="14">
        <v>4</v>
      </c>
      <c r="G24" s="4"/>
    </row>
    <row r="25" spans="1:7" x14ac:dyDescent="0.2">
      <c r="B25" s="7" t="s">
        <v>21</v>
      </c>
      <c r="E25" s="17">
        <v>1</v>
      </c>
      <c r="G25" s="4"/>
    </row>
    <row r="26" spans="1:7" x14ac:dyDescent="0.2">
      <c r="B26" s="7" t="s">
        <v>158</v>
      </c>
      <c r="E26" s="17">
        <v>4</v>
      </c>
      <c r="G26" s="4" t="s">
        <v>71</v>
      </c>
    </row>
    <row r="27" spans="1:7" x14ac:dyDescent="0.2">
      <c r="B27" s="7" t="s">
        <v>22</v>
      </c>
      <c r="E27" s="17">
        <v>1</v>
      </c>
      <c r="G27" s="4"/>
    </row>
    <row r="28" spans="1:7" ht="10" customHeight="1" x14ac:dyDescent="0.2">
      <c r="G28" s="4"/>
    </row>
    <row r="29" spans="1:7" x14ac:dyDescent="0.2">
      <c r="A29" s="3" t="s">
        <v>101</v>
      </c>
      <c r="B29" s="3"/>
      <c r="C29" s="3"/>
      <c r="D29" s="3"/>
      <c r="G29" s="4"/>
    </row>
    <row r="30" spans="1:7" x14ac:dyDescent="0.2">
      <c r="B30" s="7" t="s">
        <v>68</v>
      </c>
      <c r="E30" s="14">
        <v>16</v>
      </c>
      <c r="G30" s="4"/>
    </row>
    <row r="31" spans="1:7" x14ac:dyDescent="0.2">
      <c r="B31" s="7" t="s">
        <v>60</v>
      </c>
      <c r="E31" s="17">
        <v>1</v>
      </c>
      <c r="G31" s="4"/>
    </row>
    <row r="32" spans="1:7" x14ac:dyDescent="0.2">
      <c r="B32" s="7" t="s">
        <v>145</v>
      </c>
      <c r="E32" s="17">
        <v>0</v>
      </c>
      <c r="G32" s="4" t="s">
        <v>153</v>
      </c>
    </row>
    <row r="33" spans="1:7" x14ac:dyDescent="0.2">
      <c r="B33" s="7" t="s">
        <v>32</v>
      </c>
      <c r="E33" s="14">
        <v>0</v>
      </c>
      <c r="G33" s="4"/>
    </row>
    <row r="34" spans="1:7" x14ac:dyDescent="0.2">
      <c r="B34" s="7" t="s">
        <v>30</v>
      </c>
      <c r="E34" s="10">
        <v>0.05</v>
      </c>
      <c r="G34" s="4"/>
    </row>
    <row r="35" spans="1:7" ht="10" customHeight="1" x14ac:dyDescent="0.2">
      <c r="G35" s="4"/>
    </row>
    <row r="36" spans="1:7" x14ac:dyDescent="0.2">
      <c r="A36" s="3" t="s">
        <v>136</v>
      </c>
      <c r="B36" s="3"/>
      <c r="C36" s="3"/>
      <c r="D36" s="3"/>
      <c r="E36" s="3"/>
      <c r="G36" s="4"/>
    </row>
    <row r="37" spans="1:7" x14ac:dyDescent="0.2">
      <c r="B37" s="7" t="s">
        <v>70</v>
      </c>
      <c r="E37" s="17">
        <v>2</v>
      </c>
      <c r="G37" s="4"/>
    </row>
    <row r="38" spans="1:7" x14ac:dyDescent="0.2">
      <c r="B38" s="7" t="s">
        <v>83</v>
      </c>
      <c r="E38" s="17">
        <v>7.5</v>
      </c>
      <c r="G38" s="4"/>
    </row>
    <row r="39" spans="1:7" x14ac:dyDescent="0.2">
      <c r="B39" s="7" t="s">
        <v>84</v>
      </c>
      <c r="E39" s="17">
        <v>1</v>
      </c>
      <c r="G39" s="4"/>
    </row>
    <row r="40" spans="1:7" x14ac:dyDescent="0.2">
      <c r="B40" s="7" t="s">
        <v>96</v>
      </c>
      <c r="E40" s="17">
        <v>1</v>
      </c>
      <c r="G40" s="4"/>
    </row>
    <row r="41" spans="1:7" x14ac:dyDescent="0.2">
      <c r="B41" s="7" t="s">
        <v>75</v>
      </c>
      <c r="E41" s="17">
        <v>1</v>
      </c>
      <c r="G41" s="4"/>
    </row>
    <row r="42" spans="1:7" ht="10" customHeight="1" x14ac:dyDescent="0.2">
      <c r="G42" s="4"/>
    </row>
    <row r="43" spans="1:7" x14ac:dyDescent="0.2">
      <c r="A43" s="3" t="s">
        <v>31</v>
      </c>
      <c r="B43" s="3"/>
      <c r="C43" s="3"/>
      <c r="D43" s="3"/>
      <c r="G43" s="4"/>
    </row>
    <row r="44" spans="1:7" x14ac:dyDescent="0.2">
      <c r="B44" s="7" t="s">
        <v>61</v>
      </c>
      <c r="E44" s="14">
        <v>20</v>
      </c>
      <c r="G44" s="4"/>
    </row>
    <row r="45" spans="1:7" x14ac:dyDescent="0.2">
      <c r="B45" s="7" t="s">
        <v>9</v>
      </c>
      <c r="E45" s="14">
        <v>13</v>
      </c>
      <c r="G45" s="4"/>
    </row>
    <row r="46" spans="1:7" x14ac:dyDescent="0.2">
      <c r="B46" s="7" t="s">
        <v>62</v>
      </c>
      <c r="E46" s="14">
        <v>30</v>
      </c>
      <c r="G46" s="4"/>
    </row>
    <row r="47" spans="1:7" x14ac:dyDescent="0.2">
      <c r="B47" s="7" t="s">
        <v>52</v>
      </c>
      <c r="E47" s="14">
        <v>5.5</v>
      </c>
      <c r="G47" s="4"/>
    </row>
    <row r="48" spans="1:7" ht="20" x14ac:dyDescent="0.2">
      <c r="A48" s="12" t="str">
        <f>A5</f>
        <v>NAME OF PROPERTY</v>
      </c>
      <c r="G48" s="4"/>
    </row>
    <row r="49" spans="1:7" ht="10" customHeight="1" x14ac:dyDescent="0.2"/>
    <row r="50" spans="1:7" ht="18" x14ac:dyDescent="0.2">
      <c r="A50" s="22" t="s">
        <v>2</v>
      </c>
      <c r="B50" s="3"/>
      <c r="C50" s="3"/>
      <c r="D50" s="3"/>
      <c r="E50" s="11"/>
      <c r="G50" s="3" t="s">
        <v>38</v>
      </c>
    </row>
    <row r="51" spans="1:7" ht="9" customHeight="1" x14ac:dyDescent="0.2">
      <c r="E51" s="11"/>
      <c r="G51" s="7" t="s">
        <v>149</v>
      </c>
    </row>
    <row r="52" spans="1:7" x14ac:dyDescent="0.2">
      <c r="A52" s="3" t="s">
        <v>160</v>
      </c>
      <c r="B52" s="3"/>
      <c r="C52" s="3"/>
      <c r="D52" s="3"/>
    </row>
    <row r="53" spans="1:7" x14ac:dyDescent="0.2">
      <c r="B53" s="7" t="s">
        <v>61</v>
      </c>
      <c r="E53" s="15" t="s">
        <v>33</v>
      </c>
      <c r="G53" s="4" t="str">
        <f ca="1">CELL("contents",E53)</f>
        <v>E44+$E$47</v>
      </c>
    </row>
    <row r="54" spans="1:7" x14ac:dyDescent="0.2">
      <c r="B54" s="7" t="s">
        <v>9</v>
      </c>
      <c r="E54" s="15" t="s">
        <v>35</v>
      </c>
      <c r="G54" s="21">
        <f>G45+$E$47</f>
        <v>5.5</v>
      </c>
    </row>
    <row r="55" spans="1:7" x14ac:dyDescent="0.2">
      <c r="B55" s="7" t="s">
        <v>62</v>
      </c>
      <c r="E55" s="15" t="s">
        <v>36</v>
      </c>
    </row>
    <row r="56" spans="1:7" ht="9" customHeight="1" x14ac:dyDescent="0.2">
      <c r="E56" s="15"/>
    </row>
    <row r="57" spans="1:7" x14ac:dyDescent="0.2">
      <c r="A57" s="3" t="s">
        <v>121</v>
      </c>
      <c r="B57" s="3"/>
      <c r="C57" s="3"/>
      <c r="D57" s="3"/>
      <c r="E57" s="15"/>
      <c r="G57" s="3" t="s">
        <v>206</v>
      </c>
    </row>
    <row r="58" spans="1:7" x14ac:dyDescent="0.2">
      <c r="B58" s="7" t="s">
        <v>147</v>
      </c>
      <c r="D58" s="14" t="s">
        <v>37</v>
      </c>
    </row>
    <row r="59" spans="1:7" x14ac:dyDescent="0.2">
      <c r="B59" s="7" t="s">
        <v>148</v>
      </c>
      <c r="D59" s="16" t="s">
        <v>43</v>
      </c>
    </row>
    <row r="60" spans="1:7" x14ac:dyDescent="0.2">
      <c r="A60" s="7" t="s">
        <v>82</v>
      </c>
      <c r="C60" s="3" t="s">
        <v>177</v>
      </c>
      <c r="D60" s="21"/>
      <c r="E60" s="14" t="s">
        <v>44</v>
      </c>
    </row>
    <row r="61" spans="1:7" x14ac:dyDescent="0.2">
      <c r="B61" s="7" t="s">
        <v>40</v>
      </c>
      <c r="E61" s="15" t="s">
        <v>45</v>
      </c>
    </row>
    <row r="62" spans="1:7" x14ac:dyDescent="0.2">
      <c r="B62" s="7" t="s">
        <v>41</v>
      </c>
      <c r="E62" s="15" t="s">
        <v>46</v>
      </c>
    </row>
    <row r="63" spans="1:7" ht="9" customHeight="1" x14ac:dyDescent="0.2"/>
    <row r="64" spans="1:7" x14ac:dyDescent="0.2">
      <c r="A64" s="3" t="s">
        <v>80</v>
      </c>
      <c r="B64" s="3"/>
      <c r="C64" s="3"/>
      <c r="D64" s="3"/>
      <c r="G64" s="7" t="s">
        <v>79</v>
      </c>
    </row>
    <row r="65" spans="1:5" x14ac:dyDescent="0.2">
      <c r="B65" s="7" t="s">
        <v>142</v>
      </c>
      <c r="D65" s="15" t="s">
        <v>47</v>
      </c>
      <c r="E65" s="2"/>
    </row>
    <row r="66" spans="1:5" x14ac:dyDescent="0.2">
      <c r="B66" s="7" t="s">
        <v>66</v>
      </c>
      <c r="D66" s="15" t="s">
        <v>48</v>
      </c>
      <c r="E66" s="2"/>
    </row>
    <row r="67" spans="1:5" x14ac:dyDescent="0.2">
      <c r="B67" s="7" t="s">
        <v>204</v>
      </c>
      <c r="D67" s="15" t="s">
        <v>49</v>
      </c>
      <c r="E67" s="2"/>
    </row>
    <row r="68" spans="1:5" x14ac:dyDescent="0.2">
      <c r="B68" s="7" t="s">
        <v>94</v>
      </c>
      <c r="D68" s="20" t="s">
        <v>50</v>
      </c>
      <c r="E68" s="2"/>
    </row>
    <row r="69" spans="1:5" x14ac:dyDescent="0.2">
      <c r="B69" s="3" t="s">
        <v>95</v>
      </c>
      <c r="D69" s="21" t="s">
        <v>51</v>
      </c>
      <c r="E69" s="2"/>
    </row>
    <row r="70" spans="1:5" x14ac:dyDescent="0.2">
      <c r="B70" s="7" t="s">
        <v>133</v>
      </c>
      <c r="D70" s="20" t="s">
        <v>139</v>
      </c>
      <c r="E70" s="2"/>
    </row>
    <row r="71" spans="1:5" x14ac:dyDescent="0.2">
      <c r="B71" s="3" t="s">
        <v>130</v>
      </c>
      <c r="D71" s="15" t="s">
        <v>34</v>
      </c>
      <c r="E71" s="14"/>
    </row>
    <row r="72" spans="1:5" x14ac:dyDescent="0.2">
      <c r="B72" s="7" t="s">
        <v>3</v>
      </c>
      <c r="D72" s="21" t="s">
        <v>140</v>
      </c>
      <c r="E72" s="16"/>
    </row>
    <row r="73" spans="1:5" x14ac:dyDescent="0.2">
      <c r="B73" s="3" t="s">
        <v>98</v>
      </c>
      <c r="D73" s="20" t="s">
        <v>4</v>
      </c>
      <c r="E73" s="16"/>
    </row>
    <row r="74" spans="1:5" x14ac:dyDescent="0.2">
      <c r="B74" s="7" t="s">
        <v>97</v>
      </c>
      <c r="D74" s="20" t="s">
        <v>5</v>
      </c>
      <c r="E74" s="16"/>
    </row>
    <row r="75" spans="1:5" x14ac:dyDescent="0.2">
      <c r="C75" s="3" t="s">
        <v>166</v>
      </c>
      <c r="D75" s="3"/>
      <c r="E75" s="14" t="s">
        <v>6</v>
      </c>
    </row>
    <row r="76" spans="1:5" ht="10" customHeight="1" x14ac:dyDescent="0.2"/>
    <row r="77" spans="1:5" x14ac:dyDescent="0.2">
      <c r="A77" s="3" t="s">
        <v>123</v>
      </c>
      <c r="B77" s="3"/>
      <c r="C77" s="3"/>
      <c r="D77" s="3"/>
    </row>
    <row r="78" spans="1:5" x14ac:dyDescent="0.2">
      <c r="B78" s="7" t="s">
        <v>59</v>
      </c>
      <c r="D78" s="14" t="s">
        <v>131</v>
      </c>
    </row>
    <row r="79" spans="1:5" x14ac:dyDescent="0.2">
      <c r="B79" s="7" t="s">
        <v>67</v>
      </c>
      <c r="D79" s="19" t="s">
        <v>132</v>
      </c>
    </row>
    <row r="80" spans="1:5" x14ac:dyDescent="0.2">
      <c r="B80" s="7" t="s">
        <v>120</v>
      </c>
      <c r="D80" s="9" t="s">
        <v>134</v>
      </c>
      <c r="E80" s="9"/>
    </row>
    <row r="81" spans="1:7" x14ac:dyDescent="0.2">
      <c r="B81" s="7" t="s">
        <v>102</v>
      </c>
      <c r="D81" s="19" t="s">
        <v>135</v>
      </c>
      <c r="E81" s="16"/>
    </row>
    <row r="82" spans="1:7" x14ac:dyDescent="0.2">
      <c r="B82" s="7" t="s">
        <v>176</v>
      </c>
      <c r="D82" s="24" t="s">
        <v>87</v>
      </c>
      <c r="E82" s="16"/>
    </row>
    <row r="83" spans="1:7" x14ac:dyDescent="0.2">
      <c r="C83" s="3" t="s">
        <v>167</v>
      </c>
      <c r="D83" s="3"/>
      <c r="E83" s="14" t="s">
        <v>13</v>
      </c>
    </row>
    <row r="84" spans="1:7" ht="9" customHeight="1" x14ac:dyDescent="0.2">
      <c r="E84" s="15"/>
    </row>
    <row r="85" spans="1:7" x14ac:dyDescent="0.2">
      <c r="A85" s="3" t="s">
        <v>72</v>
      </c>
      <c r="B85" s="3"/>
      <c r="C85" s="3"/>
      <c r="D85" s="3"/>
      <c r="E85" s="15"/>
    </row>
    <row r="86" spans="1:7" x14ac:dyDescent="0.2">
      <c r="B86" s="7" t="s">
        <v>100</v>
      </c>
      <c r="D86" s="14" t="s">
        <v>14</v>
      </c>
      <c r="E86" s="14"/>
    </row>
    <row r="87" spans="1:7" x14ac:dyDescent="0.2">
      <c r="B87" s="7" t="s">
        <v>73</v>
      </c>
      <c r="D87" s="25" t="s">
        <v>15</v>
      </c>
      <c r="E87" s="16"/>
    </row>
    <row r="88" spans="1:7" x14ac:dyDescent="0.2">
      <c r="B88" s="7" t="s">
        <v>74</v>
      </c>
      <c r="D88" s="14" t="s">
        <v>16</v>
      </c>
      <c r="E88" s="14"/>
    </row>
    <row r="89" spans="1:7" x14ac:dyDescent="0.2">
      <c r="B89" s="7" t="s">
        <v>23</v>
      </c>
      <c r="D89" s="14" t="s">
        <v>17</v>
      </c>
      <c r="E89" s="14"/>
    </row>
    <row r="90" spans="1:7" x14ac:dyDescent="0.2">
      <c r="B90" s="7" t="s">
        <v>42</v>
      </c>
      <c r="D90" s="9" t="s">
        <v>18</v>
      </c>
      <c r="E90" s="9"/>
    </row>
    <row r="91" spans="1:7" x14ac:dyDescent="0.2">
      <c r="C91" s="3" t="s">
        <v>179</v>
      </c>
      <c r="D91" s="3"/>
      <c r="E91" s="14" t="s">
        <v>19</v>
      </c>
    </row>
    <row r="92" spans="1:7" ht="9" customHeight="1" x14ac:dyDescent="0.2">
      <c r="E92" s="15"/>
    </row>
    <row r="93" spans="1:7" x14ac:dyDescent="0.2">
      <c r="A93" s="3" t="s">
        <v>113</v>
      </c>
      <c r="B93" s="3"/>
      <c r="C93" s="3"/>
      <c r="D93" s="3"/>
      <c r="E93" s="14" t="s">
        <v>20</v>
      </c>
    </row>
    <row r="94" spans="1:7" x14ac:dyDescent="0.2">
      <c r="E94" s="15"/>
    </row>
    <row r="95" spans="1:7" x14ac:dyDescent="0.2">
      <c r="E95" s="15"/>
    </row>
    <row r="96" spans="1:7" ht="20" x14ac:dyDescent="0.2">
      <c r="A96" s="12" t="str">
        <f>A5</f>
        <v>NAME OF PROPERTY</v>
      </c>
      <c r="G96" s="4"/>
    </row>
    <row r="97" spans="1:7" ht="10" customHeight="1" x14ac:dyDescent="0.2"/>
    <row r="98" spans="1:7" ht="18" x14ac:dyDescent="0.2">
      <c r="A98" s="22" t="s">
        <v>168</v>
      </c>
      <c r="B98" s="3"/>
      <c r="C98" s="3"/>
      <c r="D98" s="3"/>
      <c r="E98" s="11"/>
      <c r="G98" s="3" t="s">
        <v>38</v>
      </c>
    </row>
    <row r="99" spans="1:7" ht="10" customHeight="1" x14ac:dyDescent="0.2"/>
    <row r="100" spans="1:7" x14ac:dyDescent="0.2">
      <c r="A100" s="3" t="s">
        <v>171</v>
      </c>
      <c r="B100" s="3"/>
      <c r="C100" s="3"/>
      <c r="D100" s="3"/>
      <c r="E100" s="15"/>
    </row>
    <row r="101" spans="1:7" x14ac:dyDescent="0.2">
      <c r="B101" s="7" t="s">
        <v>109</v>
      </c>
      <c r="E101" s="17">
        <v>1</v>
      </c>
    </row>
    <row r="102" spans="1:7" x14ac:dyDescent="0.2">
      <c r="B102" s="7" t="s">
        <v>170</v>
      </c>
      <c r="E102" s="17">
        <v>20</v>
      </c>
    </row>
    <row r="103" spans="1:7" x14ac:dyDescent="0.2">
      <c r="B103" s="7" t="s">
        <v>111</v>
      </c>
      <c r="E103" s="17">
        <v>1</v>
      </c>
    </row>
    <row r="104" spans="1:7" x14ac:dyDescent="0.2">
      <c r="B104" s="7" t="s">
        <v>112</v>
      </c>
      <c r="E104" s="17">
        <v>4</v>
      </c>
    </row>
    <row r="105" spans="1:7" x14ac:dyDescent="0.2">
      <c r="B105" s="7" t="s">
        <v>110</v>
      </c>
      <c r="E105" s="17">
        <v>1</v>
      </c>
    </row>
    <row r="106" spans="1:7" x14ac:dyDescent="0.2">
      <c r="B106" s="7" t="s">
        <v>110</v>
      </c>
      <c r="E106" s="17">
        <v>1</v>
      </c>
    </row>
    <row r="107" spans="1:7" x14ac:dyDescent="0.2">
      <c r="G107" s="7" t="s">
        <v>155</v>
      </c>
    </row>
    <row r="108" spans="1:7" x14ac:dyDescent="0.2">
      <c r="A108" s="3" t="s">
        <v>118</v>
      </c>
      <c r="B108" s="3"/>
      <c r="C108" s="3"/>
      <c r="D108" s="3"/>
      <c r="E108" s="15"/>
    </row>
    <row r="109" spans="1:7" x14ac:dyDescent="0.2">
      <c r="B109" s="7" t="s">
        <v>109</v>
      </c>
      <c r="E109" s="17">
        <v>1</v>
      </c>
    </row>
    <row r="110" spans="1:7" x14ac:dyDescent="0.2">
      <c r="B110" s="7" t="s">
        <v>233</v>
      </c>
      <c r="E110" s="14">
        <v>621.80999999999995</v>
      </c>
    </row>
    <row r="111" spans="1:7" x14ac:dyDescent="0.2">
      <c r="B111" s="7" t="s">
        <v>111</v>
      </c>
      <c r="E111" s="17">
        <v>1</v>
      </c>
    </row>
    <row r="112" spans="1:7" x14ac:dyDescent="0.2">
      <c r="B112" s="7" t="s">
        <v>112</v>
      </c>
      <c r="E112" s="17">
        <v>4</v>
      </c>
    </row>
    <row r="113" spans="1:7" x14ac:dyDescent="0.2">
      <c r="B113" s="7" t="s">
        <v>110</v>
      </c>
      <c r="E113" s="17">
        <v>1</v>
      </c>
    </row>
    <row r="114" spans="1:7" x14ac:dyDescent="0.2">
      <c r="G114" s="7" t="s">
        <v>155</v>
      </c>
    </row>
    <row r="115" spans="1:7" x14ac:dyDescent="0.2">
      <c r="A115" s="3" t="s">
        <v>29</v>
      </c>
      <c r="B115" s="3"/>
      <c r="C115" s="3"/>
      <c r="D115" s="3"/>
      <c r="E115" s="15"/>
    </row>
    <row r="116" spans="1:7" x14ac:dyDescent="0.2">
      <c r="B116" s="7" t="s">
        <v>39</v>
      </c>
      <c r="E116" s="14">
        <v>621.80999999999995</v>
      </c>
    </row>
    <row r="117" spans="1:7" x14ac:dyDescent="0.2">
      <c r="B117" s="7" t="s">
        <v>81</v>
      </c>
      <c r="E117" s="16">
        <v>106.59</v>
      </c>
    </row>
    <row r="118" spans="1:7" x14ac:dyDescent="0.2">
      <c r="C118" s="7" t="s">
        <v>210</v>
      </c>
      <c r="E118" s="14">
        <v>728.4</v>
      </c>
    </row>
    <row r="119" spans="1:7" x14ac:dyDescent="0.2">
      <c r="B119" s="7" t="s">
        <v>211</v>
      </c>
      <c r="E119" s="1">
        <v>0.05</v>
      </c>
    </row>
    <row r="120" spans="1:7" x14ac:dyDescent="0.2">
      <c r="C120" s="3" t="s">
        <v>114</v>
      </c>
      <c r="D120" s="3"/>
      <c r="E120" s="14">
        <v>36.42</v>
      </c>
    </row>
    <row r="121" spans="1:7" ht="10" customHeight="1" x14ac:dyDescent="0.2">
      <c r="E121" s="15"/>
    </row>
    <row r="122" spans="1:7" x14ac:dyDescent="0.2">
      <c r="E122" s="15"/>
    </row>
    <row r="123" spans="1:7" x14ac:dyDescent="0.2">
      <c r="A123" s="3" t="s">
        <v>69</v>
      </c>
      <c r="B123" s="3"/>
      <c r="C123" s="3"/>
      <c r="D123" s="3"/>
      <c r="G123" s="3" t="s">
        <v>108</v>
      </c>
    </row>
    <row r="124" spans="1:7" x14ac:dyDescent="0.2">
      <c r="B124" s="7" t="s">
        <v>85</v>
      </c>
      <c r="E124" s="17">
        <v>60</v>
      </c>
    </row>
    <row r="125" spans="1:7" x14ac:dyDescent="0.2">
      <c r="B125" s="7" t="s">
        <v>143</v>
      </c>
      <c r="E125" s="14">
        <v>50000</v>
      </c>
    </row>
    <row r="126" spans="1:7" x14ac:dyDescent="0.2">
      <c r="B126" s="7" t="s">
        <v>146</v>
      </c>
      <c r="E126" s="14">
        <v>5000</v>
      </c>
    </row>
    <row r="127" spans="1:7" x14ac:dyDescent="0.2">
      <c r="B127" s="7" t="s">
        <v>159</v>
      </c>
      <c r="E127" s="18">
        <v>1</v>
      </c>
    </row>
    <row r="129" spans="1:8" x14ac:dyDescent="0.2">
      <c r="A129" s="3" t="s">
        <v>57</v>
      </c>
      <c r="B129" s="3"/>
      <c r="C129" s="3"/>
      <c r="D129" s="3"/>
      <c r="G129" s="7" t="s">
        <v>56</v>
      </c>
      <c r="H129" s="5"/>
    </row>
    <row r="131" spans="1:8" x14ac:dyDescent="0.2">
      <c r="B131" s="7" t="s">
        <v>89</v>
      </c>
      <c r="E131" s="14">
        <v>1865.43</v>
      </c>
      <c r="G131" s="3" t="s">
        <v>1</v>
      </c>
    </row>
    <row r="132" spans="1:8" x14ac:dyDescent="0.2">
      <c r="B132" s="7" t="s">
        <v>143</v>
      </c>
      <c r="E132" s="14">
        <v>40000</v>
      </c>
      <c r="G132" s="7" t="s">
        <v>58</v>
      </c>
    </row>
    <row r="133" spans="1:8" x14ac:dyDescent="0.2">
      <c r="B133" s="7" t="s">
        <v>90</v>
      </c>
      <c r="E133" s="14">
        <v>5000</v>
      </c>
      <c r="G133" s="7" t="s">
        <v>138</v>
      </c>
    </row>
    <row r="134" spans="1:8" x14ac:dyDescent="0.2">
      <c r="C134" s="3" t="s">
        <v>78</v>
      </c>
      <c r="D134" s="3"/>
    </row>
    <row r="135" spans="1:8" x14ac:dyDescent="0.2">
      <c r="G135" s="7" t="s">
        <v>119</v>
      </c>
    </row>
    <row r="136" spans="1:8" x14ac:dyDescent="0.2">
      <c r="B136" s="7" t="s">
        <v>91</v>
      </c>
      <c r="E136" s="14">
        <v>60000</v>
      </c>
      <c r="G136" s="7" t="s">
        <v>106</v>
      </c>
    </row>
    <row r="137" spans="1:8" x14ac:dyDescent="0.2">
      <c r="B137" s="7" t="s">
        <v>10</v>
      </c>
      <c r="E137" s="16">
        <v>30</v>
      </c>
      <c r="G137" s="7" t="s">
        <v>88</v>
      </c>
    </row>
    <row r="138" spans="1:8" x14ac:dyDescent="0.2">
      <c r="C138" s="3" t="s">
        <v>7</v>
      </c>
      <c r="D138" s="3"/>
      <c r="E138" s="14">
        <v>2000</v>
      </c>
    </row>
    <row r="141" spans="1:8" x14ac:dyDescent="0.2">
      <c r="A141" s="3" t="s">
        <v>172</v>
      </c>
      <c r="B141" s="3"/>
      <c r="C141" s="3"/>
      <c r="D141" s="3"/>
      <c r="E141" s="3"/>
      <c r="F141" s="3"/>
    </row>
    <row r="143" spans="1:8" x14ac:dyDescent="0.2">
      <c r="B143" s="7" t="s">
        <v>173</v>
      </c>
      <c r="E143" s="14">
        <v>9953.18</v>
      </c>
    </row>
    <row r="144" spans="1:8" x14ac:dyDescent="0.2">
      <c r="B144" s="7" t="s">
        <v>86</v>
      </c>
      <c r="E144" s="16">
        <v>2000</v>
      </c>
    </row>
    <row r="145" spans="1:8" x14ac:dyDescent="0.2">
      <c r="C145" s="3" t="s">
        <v>8</v>
      </c>
      <c r="D145" s="3"/>
      <c r="E145" s="14">
        <v>11953.18</v>
      </c>
    </row>
    <row r="147" spans="1:8" x14ac:dyDescent="0.2">
      <c r="A147" s="3" t="s">
        <v>180</v>
      </c>
      <c r="B147" s="3"/>
      <c r="C147" s="3"/>
      <c r="D147" s="3"/>
      <c r="E147" s="15"/>
      <c r="G147" s="3" t="s">
        <v>107</v>
      </c>
      <c r="H147" s="6"/>
    </row>
    <row r="148" spans="1:8" x14ac:dyDescent="0.2">
      <c r="B148" s="7" t="s">
        <v>178</v>
      </c>
      <c r="D148" s="6"/>
      <c r="E148" s="21" t="e">
        <f>E75/$E$34</f>
        <v>#VALUE!</v>
      </c>
      <c r="F148" s="6"/>
      <c r="G148" s="7" t="s">
        <v>212</v>
      </c>
      <c r="H148" s="5"/>
    </row>
    <row r="149" spans="1:8" x14ac:dyDescent="0.2">
      <c r="B149" s="7" t="s">
        <v>207</v>
      </c>
      <c r="E149" s="21" t="e">
        <f>E83/$E$34</f>
        <v>#VALUE!</v>
      </c>
      <c r="H149" s="5" t="s">
        <v>122</v>
      </c>
    </row>
    <row r="150" spans="1:8" x14ac:dyDescent="0.2">
      <c r="B150" s="7" t="s">
        <v>208</v>
      </c>
      <c r="C150" s="3"/>
      <c r="D150" s="3"/>
      <c r="E150" s="21" t="e">
        <f>E91/$E$34</f>
        <v>#VALUE!</v>
      </c>
      <c r="H150" s="5" t="s">
        <v>128</v>
      </c>
    </row>
    <row r="151" spans="1:8" x14ac:dyDescent="0.2">
      <c r="B151" s="7" t="s">
        <v>209</v>
      </c>
      <c r="E151" s="21">
        <f>E120/$E$34</f>
        <v>728.4</v>
      </c>
      <c r="H151" s="5" t="s">
        <v>129</v>
      </c>
    </row>
    <row r="152" spans="1:8" x14ac:dyDescent="0.2">
      <c r="C152" s="3" t="s">
        <v>115</v>
      </c>
      <c r="D152" s="3"/>
      <c r="E152" s="14" t="e">
        <f>SUM(E148:E151)</f>
        <v>#VALUE!</v>
      </c>
      <c r="G152" s="7" t="s">
        <v>137</v>
      </c>
      <c r="H152" s="5"/>
    </row>
    <row r="153" spans="1:8" x14ac:dyDescent="0.2">
      <c r="E153" s="15"/>
      <c r="G153" s="7" t="s">
        <v>54</v>
      </c>
      <c r="H153" s="5"/>
    </row>
    <row r="154" spans="1:8" x14ac:dyDescent="0.2">
      <c r="E154" s="15"/>
      <c r="G154" s="7" t="s">
        <v>55</v>
      </c>
      <c r="H154" s="5"/>
    </row>
  </sheetData>
  <customSheetViews>
    <customSheetView guid="{F4FD5288-A4C9-8A4F-835F-770A3517CCB0}" showFormulas="1" topLeftCell="A45">
      <selection activeCell="D53" sqref="D53:E93"/>
      <pageMargins left="0.7" right="0.7" top="0.75" bottom="0.75" header="0.3" footer="0.3"/>
    </customSheetView>
    <customSheetView guid="{D8B52D98-C70B-F94C-ACC6-2024E0AB3E6A}" showFormulas="1" topLeftCell="A45">
      <selection activeCell="D53" sqref="D53:E93"/>
      <pageMargins left="0.7" right="0.7" top="0.75" bottom="0.75" header="0.3" footer="0.3"/>
    </customSheetView>
  </customSheetView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Pennsylvania Land Trust Association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Andrew Loza</dc:creator>
  <cp:lastModifiedBy>Andrew M. Loza</cp:lastModifiedBy>
  <cp:lastPrinted>2012-08-13T20:23:34Z</cp:lastPrinted>
  <dcterms:created xsi:type="dcterms:W3CDTF">2006-02-09T18:28:58Z</dcterms:created>
  <dcterms:modified xsi:type="dcterms:W3CDTF">2017-07-11T15:49:09Z</dcterms:modified>
</cp:coreProperties>
</file>